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E:\DU LIEU MAY CU\Năm 2026\Giao dự toán 2026\"/>
    </mc:Choice>
  </mc:AlternateContent>
  <xr:revisionPtr revIDLastSave="0" documentId="13_ncr:1_{3252E6E3-942E-4D7E-855E-FAD8D33EF304}" xr6:coauthVersionLast="47" xr6:coauthVersionMax="47" xr10:uidLastSave="{00000000-0000-0000-0000-000000000000}"/>
  <bookViews>
    <workbookView xWindow="15" yWindow="0" windowWidth="28785" windowHeight="15480" xr2:uid="{00000000-000D-0000-FFFF-FFFF00000000}"/>
  </bookViews>
  <sheets>
    <sheet name="DT 2026" sheetId="2" r:id="rId1"/>
  </sheets>
  <definedNames>
    <definedName name="_xlnm.Print_Titles" localSheetId="0">'DT 2026'!$5:$6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G49" i="2"/>
  <c r="G51" i="2"/>
  <c r="G50" i="2"/>
  <c r="G48" i="2"/>
  <c r="G37" i="2"/>
  <c r="G36" i="2"/>
  <c r="G35" i="2"/>
  <c r="G33" i="2"/>
  <c r="G17" i="2"/>
  <c r="G16" i="2"/>
  <c r="G14" i="2"/>
  <c r="G30" i="2" l="1"/>
  <c r="G34" i="2"/>
  <c r="J101" i="2" l="1"/>
  <c r="G78" i="2"/>
  <c r="G75" i="2"/>
  <c r="J81" i="2"/>
  <c r="G82" i="2" l="1"/>
  <c r="G73" i="2" s="1"/>
  <c r="J128" i="2"/>
  <c r="H109" i="2"/>
  <c r="H107" i="2" s="1"/>
  <c r="I109" i="2"/>
  <c r="I107" i="2" s="1"/>
  <c r="G109" i="2"/>
  <c r="G107" i="2" s="1"/>
  <c r="J111" i="2"/>
  <c r="J112" i="2"/>
  <c r="J113" i="2"/>
  <c r="J114" i="2"/>
  <c r="J115" i="2"/>
  <c r="J116" i="2"/>
  <c r="J117" i="2"/>
  <c r="J118" i="2"/>
  <c r="J119" i="2"/>
  <c r="J120" i="2"/>
  <c r="J110" i="2"/>
  <c r="H104" i="2"/>
  <c r="H102" i="2" s="1"/>
  <c r="I104" i="2"/>
  <c r="I102" i="2" s="1"/>
  <c r="G104" i="2"/>
  <c r="G102" i="2" s="1"/>
  <c r="J106" i="2"/>
  <c r="J105" i="2"/>
  <c r="J103" i="2"/>
  <c r="H123" i="2"/>
  <c r="H122" i="2" s="1"/>
  <c r="H121" i="2" s="1"/>
  <c r="I123" i="2"/>
  <c r="I122" i="2" s="1"/>
  <c r="I121" i="2" s="1"/>
  <c r="G123" i="2"/>
  <c r="G122" i="2" s="1"/>
  <c r="G121" i="2" s="1"/>
  <c r="J125" i="2"/>
  <c r="J124" i="2"/>
  <c r="J123" i="2" s="1"/>
  <c r="J122" i="2" s="1"/>
  <c r="J121" i="2" s="1"/>
  <c r="H78" i="2"/>
  <c r="I78" i="2"/>
  <c r="H82" i="2"/>
  <c r="I82" i="2"/>
  <c r="J88" i="2"/>
  <c r="J89" i="2"/>
  <c r="J90" i="2"/>
  <c r="J91" i="2"/>
  <c r="J92" i="2"/>
  <c r="J93" i="2"/>
  <c r="J94" i="2"/>
  <c r="J95" i="2"/>
  <c r="J96" i="2"/>
  <c r="J97" i="2"/>
  <c r="J98" i="2"/>
  <c r="J99" i="2"/>
  <c r="J100" i="2"/>
  <c r="J87" i="2"/>
  <c r="J86" i="2"/>
  <c r="J80" i="2"/>
  <c r="J85" i="2"/>
  <c r="J84" i="2"/>
  <c r="J83" i="2"/>
  <c r="J79" i="2"/>
  <c r="H64" i="2"/>
  <c r="H61" i="2" s="1"/>
  <c r="I64" i="2"/>
  <c r="I61" i="2" s="1"/>
  <c r="G66" i="2"/>
  <c r="J66" i="2" s="1"/>
  <c r="G65" i="2"/>
  <c r="H75" i="2"/>
  <c r="I75" i="2"/>
  <c r="J77" i="2"/>
  <c r="J76" i="2"/>
  <c r="J74" i="2"/>
  <c r="J72" i="2"/>
  <c r="H60" i="2"/>
  <c r="I60" i="2"/>
  <c r="G60" i="2"/>
  <c r="J63" i="2"/>
  <c r="J60" i="2" s="1"/>
  <c r="J69" i="2"/>
  <c r="J68" i="2"/>
  <c r="G71" i="2" l="1"/>
  <c r="G70" i="2" s="1"/>
  <c r="I73" i="2"/>
  <c r="H73" i="2"/>
  <c r="J104" i="2"/>
  <c r="J102" i="2" s="1"/>
  <c r="J109" i="2"/>
  <c r="J107" i="2" s="1"/>
  <c r="I71" i="2"/>
  <c r="I70" i="2" s="1"/>
  <c r="J78" i="2"/>
  <c r="H71" i="2"/>
  <c r="H70" i="2" s="1"/>
  <c r="J82" i="2"/>
  <c r="J75" i="2"/>
  <c r="G64" i="2"/>
  <c r="G61" i="2" s="1"/>
  <c r="J65" i="2"/>
  <c r="J73" i="2" l="1"/>
  <c r="J71" i="2"/>
  <c r="J70" i="2" s="1"/>
  <c r="J64" i="2"/>
  <c r="J61" i="2" s="1"/>
  <c r="I45" i="2" l="1"/>
  <c r="I44" i="2"/>
  <c r="I43" i="2" s="1"/>
  <c r="G44" i="2"/>
  <c r="G45" i="2" s="1"/>
  <c r="G28" i="2"/>
  <c r="G26" i="2"/>
  <c r="G15" i="2"/>
  <c r="G11" i="2"/>
  <c r="H45" i="2" l="1"/>
  <c r="H44" i="2"/>
  <c r="H43" i="2" s="1"/>
  <c r="G24" i="2"/>
  <c r="G22" i="2"/>
  <c r="G20" i="2"/>
  <c r="G18" i="2"/>
  <c r="G13" i="2"/>
  <c r="G9" i="2"/>
  <c r="G8" i="2" s="1"/>
  <c r="H127" i="2"/>
  <c r="H126" i="2" s="1"/>
  <c r="I127" i="2"/>
  <c r="I126" i="2" s="1"/>
  <c r="G127" i="2"/>
  <c r="G126" i="2" s="1"/>
  <c r="J127" i="2"/>
  <c r="J126" i="2" s="1"/>
  <c r="I59" i="2" l="1"/>
  <c r="I58" i="2" s="1"/>
  <c r="J62" i="2"/>
  <c r="I62" i="2" l="1"/>
  <c r="H62" i="2"/>
  <c r="G62" i="2"/>
  <c r="G59" i="2" l="1"/>
  <c r="G58" i="2" s="1"/>
  <c r="G129" i="2" l="1"/>
  <c r="J59" i="2"/>
  <c r="J58" i="2" s="1"/>
  <c r="I129" i="2"/>
  <c r="H59" i="2" l="1"/>
  <c r="H58" i="2" s="1"/>
  <c r="H129" i="2" l="1"/>
  <c r="J129" i="2"/>
</calcChain>
</file>

<file path=xl/sharedStrings.xml><?xml version="1.0" encoding="utf-8"?>
<sst xmlns="http://schemas.openxmlformats.org/spreadsheetml/2006/main" count="215" uniqueCount="113">
  <si>
    <t>Đơn vị tính: Đồng</t>
  </si>
  <si>
    <t>NỘI DUNG</t>
  </si>
  <si>
    <t>Mã 
Chương</t>
  </si>
  <si>
    <t>Loại - Khoản</t>
  </si>
  <si>
    <t>Dự toán NSNN 
còn được chi</t>
  </si>
  <si>
    <t>A</t>
  </si>
  <si>
    <t>I</t>
  </si>
  <si>
    <t>-</t>
  </si>
  <si>
    <t>II</t>
  </si>
  <si>
    <t>III</t>
  </si>
  <si>
    <t>B</t>
  </si>
  <si>
    <t xml:space="preserve">DỰ TOÁN CHI TỪ NGUỒN NSNN CẤP </t>
  </si>
  <si>
    <t>QUẢN LÝ NHÀ NƯỚC</t>
  </si>
  <si>
    <t>Kinh phí thực hiện tự chủ</t>
  </si>
  <si>
    <t>Kinh phí không thực hiện tự chủ</t>
  </si>
  <si>
    <t>CHI SỰ NGHIỆP KINH TẾ</t>
  </si>
  <si>
    <t>TỔNG TOÀN NGÀNH PHẦN NSNN CẤP</t>
  </si>
  <si>
    <t>Ngân sách  Trung ương bổ sung mục tiêu</t>
  </si>
  <si>
    <t>+</t>
  </si>
  <si>
    <t>Thu dịch vụ</t>
  </si>
  <si>
    <t>Thu phí, lệ phí</t>
  </si>
  <si>
    <t>Thu học phí, thu dịch vụ, thu khác</t>
  </si>
  <si>
    <t xml:space="preserve"> THU PHÍ, LỆ PHÍ, DỊCH VỤ</t>
  </si>
  <si>
    <t>Ngân sách tỉnh</t>
  </si>
  <si>
    <t xml:space="preserve">Bảo trì các công trình đường bộ do tỉnh quản lý, trong đó: </t>
  </si>
  <si>
    <t>Thu hoạt động dịch vụ, thu khác</t>
  </si>
  <si>
    <t>Nhiệm vụ chuyên môn</t>
  </si>
  <si>
    <t xml:space="preserve">Mua sắm, sửa chữa </t>
  </si>
  <si>
    <t>Phụ lục 01</t>
  </si>
  <si>
    <t>Ghi chú</t>
  </si>
  <si>
    <t>Kinh phí chi thưởng xuyên</t>
  </si>
  <si>
    <t>Kinh phí không thường xuyên</t>
  </si>
  <si>
    <t>CHI SỰ NGHIỆP ĐÀO TẠO</t>
  </si>
  <si>
    <t>070</t>
  </si>
  <si>
    <t>092</t>
  </si>
  <si>
    <t xml:space="preserve"> DỰ TOÁN THU, CHI NGÂN SÁCH NHÀ NƯỚC NĂM 2026</t>
  </si>
  <si>
    <t>Trừ Tiết kiệm 10%</t>
  </si>
  <si>
    <t>Trừ 40% tạo nguồn CCTL</t>
  </si>
  <si>
    <t xml:space="preserve">Thu phí, lệ phí </t>
  </si>
  <si>
    <t>Văn Phòng Sở Xây dựng</t>
  </si>
  <si>
    <t>Trung tâm Quy hoạch xây dựng Bắc Ninh</t>
  </si>
  <si>
    <t>Trường Trung cấp nghề Giao thông vận tải Bắc Ninh</t>
  </si>
  <si>
    <t>Trung tâm Giáo dục nghề nghiệp - Đào tạo và sát hạch lái xe Bắc Ninh</t>
  </si>
  <si>
    <t>Chi hỗ trợ lao động Hợp đồng theo NĐ số 111/2022/NĐ-CP ngày 30/12/2022</t>
  </si>
  <si>
    <t xml:space="preserve"> Văn phòng Sở Xây dựng</t>
  </si>
  <si>
    <t>Kinh phí chi thường xuyên</t>
  </si>
  <si>
    <t>Kinh phí chi không thường xuyên</t>
  </si>
  <si>
    <t>Quỹ tiền thưởng theo Nghị định 73/2024/NĐ-CP của Viên chức sự nghiệp</t>
  </si>
  <si>
    <t>Chi phí lập chương trình phát triển đô thị tỉnh Bắc Ninh</t>
  </si>
  <si>
    <t>Chi phí lập đề án phân loại đô thị tỉnh Bắc Ninh (mới)</t>
  </si>
  <si>
    <t>Quỹ tiền thưởng theo Nghị định 73/2024/NĐ-CP của công chức, lao động hợp đồng</t>
  </si>
  <si>
    <t>Kinh phí thực hiện Nghị quyết 40/2025/NQ-HĐND ngày 10/10/2025 của HĐND tỉnh Bắc Ninh đối với Công chức, Lao động Hợp đồng</t>
  </si>
  <si>
    <t>Chi nhiệm vụ chuyên môn</t>
  </si>
  <si>
    <t>Kinh phí hoạt động đảm bảo an toàn tại 12 nút giao cắt giữa đường bộ và đường sắt năm 2026</t>
  </si>
  <si>
    <t>Chi mua ấn chỉ chuyên môn, biên lai thu phí, lệ phí khác</t>
  </si>
  <si>
    <t>Chi nhiệm vụ chuyên môn:</t>
  </si>
  <si>
    <t>Tư vấn thẩm định giá, chi phí đối với tuyến xe buýt Bắc Ninh – Bắc Giang (nay là Vũ Ninh – Bắc Giang) ; Bắc Ninh – Nội Bài</t>
  </si>
  <si>
    <t>Xây dựng điều chỉnh chương trình phát triển nhà ở tỉnh Bắc Ninh giai đoạn 2026-2035 và định hướng đến năm 2040; Xây dựng Kế hoạch phát triển nhà ở tỉnh Bắc Ninh giai đoạn 2026-2030</t>
  </si>
  <si>
    <t>a</t>
  </si>
  <si>
    <t>b</t>
  </si>
  <si>
    <t>Xây dựng giá Dịch vụ sử dụng phà được đầu tư từ nguồn vốn ngoài ngân sách nhà nước, do địa phương quản lý</t>
  </si>
  <si>
    <t>Lập và công bố chỉ số giá định kỳ (Quý IV năm 2025 và Năm 2025; Quý I năm 2026; Quý II năm 2026; Quý III năm 2026) trên địa bàn tỉnh Bắc Ninh</t>
  </si>
  <si>
    <t>Đề án phát triển vật liệu xây dựng tỉnh Bắc Ninh đến năm 2030, định hướng đến năm 2050 (Rà soát, điều chỉnh theo địa giới hành chính mới)</t>
  </si>
  <si>
    <t>Kinh phí thanh toán các đồ án QHPK đã được phê duyệt từ trước năm 2025</t>
  </si>
  <si>
    <t>Quy hoạch phân khu xây dựng tỷ lệ 1/2.000 phân khu số 32 (Khu công nghệ thông tin tập trung tỉnh Bắc Ninh)</t>
  </si>
  <si>
    <t>Quy hoạch phân khu tỷ lệ 1/5.000 khu vực phía Đông huyện Yên Phong đến năm 2030 (điều chỉnh thành Quy hoạch đô thị tỷ lệ 1/2.000 khu vực phía Đông huyện Yên Phong (Phân khu số 5))</t>
  </si>
  <si>
    <t>QHPK tỷ lệ 1/5.000 Khu vực phía Tây Bắc thị trấn Chờ, huyện Yên Phong” nay điều chỉnh thành “QHPK Khu vực phía Tây Bắc thị trấn Chờ, huyện Yên Phong (Phân khu số 24), tỷ lệ 1/2.000</t>
  </si>
  <si>
    <t>QHPK tỷ lệ 1/5.000 Khu vực phía Đông Nam thị trấn Chờ, huyện Yên Phong” nay điều chỉnh thành “QHPK Khu vực phía Đông Nam thị trấn Chờ, huyện Yên Phong (Phân khu số 25), tỷ lệ 1/2.000</t>
  </si>
  <si>
    <t>Xây dựng đơn giá Dịch vụ Chiếu sáng đô thị</t>
  </si>
  <si>
    <t>Xây dựng đơn giá Dịch vụ thoát nước đô thị</t>
  </si>
  <si>
    <t>Xây dựng đơn giá Dịch vụ cây xanh đô thị</t>
  </si>
  <si>
    <t>Khảo sát, xây dựng bổ sung Định mức và xây dựng Đơn giá công tác quản lý, vận hành hệ thống thoát nước và xử lý nước thải (thuộc Khu vực Nhà máy xử lý nước thải Kim Chân) (Địa bàn Thành phố Bắc Ninh (cũ), nay là các phường: Kinh Bắc, Vũ Ninh, Võ Cường)</t>
  </si>
  <si>
    <t>Xây dựng Đơn giá công tác quản lý, vận hành hệ thống thoát nước và xử lý nước thải (thuộc Khu vực Nhà máy xử lý nước thải Từ Sơn) (Địa bàn Thành phố Từ Sơn (cũ), nay là các phường: Từ Sơn, Đồng Nguyên)</t>
  </si>
  <si>
    <t>Chi phí lập đề án Quản lý hệ thống thoát nước và xử lý nước thải thông minh trên địa bàn tỉnh Bắc Ninh</t>
  </si>
  <si>
    <t>Chi nhiệm vụ khoa học, công nghệ (Sự nghiệp Khoa học CN)</t>
  </si>
  <si>
    <t>Cải tạo, nâng cấp cơ sở dữ liệu quy hoạch đô thị trên nền GIS dùng chung tỉnh Bắc Ninh</t>
  </si>
  <si>
    <t>Nâng cấp ứng dụng phần mềm quản lý, bào trì kết cấu hạ tầng đường bộ dựa trên số liệu số hoá</t>
  </si>
  <si>
    <t>Quỹ tiền thưởng theo Nghị định 73/2024/NĐ-CP (viên chức)</t>
  </si>
  <si>
    <t xml:space="preserve">Chi hỗ trợ lao động Hợp đồng </t>
  </si>
  <si>
    <t>Ban ATGT tỉnh Bắc Ninh</t>
  </si>
  <si>
    <t>Thanh toán cho cá nhân</t>
  </si>
  <si>
    <t>Chi tiền nhiên liệu</t>
  </si>
  <si>
    <t>Chi in ấn tờ rơi, áp phích, băng rôn vượt đường tuyên truyền về ATGT trong năm</t>
  </si>
  <si>
    <t>Mua tài liệu chuyên môn về ATGT</t>
  </si>
  <si>
    <t>Xây dựng sửa chữa các cụm pano tuyên truyền trên địa bàn tỉnh: 
- Sửa chữa thường xuyên và hư hỏng do thiên tai: Tôn bịt mặt biển, mặt bạt rách, sơn khung, cột …
-  Xây mới 05 cụm pano tuyên truyền .</t>
  </si>
  <si>
    <t>Nhân rộng mô hình thuộc Dự án "Đi đến trường an toàn - Về đến nhà an toàn" và Xếp hàng đón con  bao gồm những nội dung sau:</t>
  </si>
  <si>
    <t>Lễ tưởng niệm các nạn nhân tử vong vì tai nạn giao thông vào tháng 11 hàng năm, Chi thăm hỏi gia đình có nạn nhân bị chết hoặc nạn nhân bị thương, nạn nhân đang điều trị tại bệnh viện có hoàn cảnh khó khăn trong các vụ tai nạn giao thông nghiêm trọng (Dự kiến): 
+ 50 nạn nhân bị chết  x 2.000.000đ/ người (02 người/huyện)
+ 3 nạn nhân chết do TNGT đặc biệt nghiêm trọng (5.000.000/người)
+ 12 nạn nhân bị thương x 1.500.000đ</t>
  </si>
  <si>
    <t>Chi hội nghị sơ kết, tổng kết công tác bảo đảm TTATGT: Hội nghị theo quý, sơ kết  6 tháng đầu năm, tổng kết năm, họp trực tuyến…</t>
  </si>
  <si>
    <t>Hỗ trợ các cơ quan thành viên, các tổ chức xã hội về công tác bảo đảm TTATGT triển khai công tác bảo đảm TTATGT</t>
  </si>
  <si>
    <t>Kinh phí khắc phục sự cố đảm bảo ATGT, chống ùn tắc giao thông</t>
  </si>
  <si>
    <t>Chi khác (Mua văn phòng phẩm, vật tư VP khác, chữ ký số, gia hạn phần mềm, sửa chữa máy tính, máy in, mua công cụ dụng cụ, phí, lệ phí, …)</t>
  </si>
  <si>
    <t>Kinh phí cấp bù học phí theo NĐ 81/NĐ-CP</t>
  </si>
  <si>
    <t>Trung tâm thoát nước và xử lý nước thải</t>
  </si>
  <si>
    <t>SỰ NGHIỆP KHOA HỌC CÔNG NGHỆ</t>
  </si>
  <si>
    <t>Số nộp Ngân sách nhà nước theo quy định</t>
  </si>
  <si>
    <t>Tổng số thu phí, lệ phí, dịch vụ</t>
  </si>
  <si>
    <t>Nguồn thu phí, lệ phí, dịch vụ được để lại chi theo quy định</t>
  </si>
  <si>
    <t>S
TT</t>
  </si>
  <si>
    <t>(Trong đó:Dành tối thiểu 40% số thu được để lại chi để thực hiện cải cách tiền lương năm 2026 theo quy định)</t>
  </si>
  <si>
    <t>Kinh phí thực hiện Nghị quyết số 40/2025/NQ HĐND ngày 10/10/2025 của HĐND tỉnh (đối với đơn vị sự nghiệp trực thuộc có viên chức biệt phái)</t>
  </si>
  <si>
    <t>Dự toán năm 2026</t>
  </si>
  <si>
    <t>Mã nguồn</t>
  </si>
  <si>
    <t>(Kèm theo Quyết định số        /QĐ-SXD  ngày 31 tháng 12 năm 2025 của Sở Xây dựng tỉnh Bắc Ninh)</t>
  </si>
  <si>
    <t>IV</t>
  </si>
  <si>
    <t>Ban Quản lý các bến xe khách Bắc Ninh</t>
  </si>
  <si>
    <t>Trung tâm Kiểm định chất lượng và kinh tế xây dựng Bắc Ninh</t>
  </si>
  <si>
    <t xml:space="preserve"> Trung tâm Quản lý nhà và giám định xây dựng Bắc Ninh</t>
  </si>
  <si>
    <t>Trung tâm Đăng kiểm phương tiện giao thông vận tải Bắc Ninh</t>
  </si>
  <si>
    <t xml:space="preserve">Trung tâm Đăng kiểm phương tiện giao thông vận tải Bắc Ninh </t>
  </si>
  <si>
    <t>Trung tâm Quản lý nhà và giám định xây dựng Bắc Ninh</t>
  </si>
  <si>
    <t>Ban Quản lý bảo trì đường bộ Bắc Ninh</t>
  </si>
  <si>
    <t>Viện Quy hoạch, Kiến trúc Bắc Ninh</t>
  </si>
  <si>
    <t>Trung tâm Điều hành và Giám sát giao thông vận tải tỉnh Bắc Ninh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</si>
</sst>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Times New Roman"/>
      <family val="2"/>
    </font>
    <font>
      <b/>
      <sz val="11"/>
      <color theme="1"/>
      <name val="Times New Roman"/>
      <family val="1"/>
    </font>
    <font>
      <i/>
      <sz val="11"/>
      <color theme="1"/>
      <name val="Times New Roman"/>
      <family val="1"/>
    </font>
    <font>
      <b/>
      <i/>
      <sz val="11"/>
      <color theme="1"/>
      <name val="Times New Roman"/>
      <family val="1"/>
    </font>
    <font>
      <b/>
      <sz val="10"/>
      <color theme="1"/>
      <name val="Times New Roman"/>
      <family val="1"/>
    </font>
    <font>
      <sz val="11"/>
      <color theme="1"/>
      <name val="Times New Roman"/>
      <family val="1"/>
    </font>
    <font>
      <sz val="11"/>
      <name val="Times New Roman"/>
      <family val="1"/>
    </font>
    <font>
      <sz val="11"/>
      <color theme="1"/>
      <name val="Calibri"/>
      <family val="2"/>
      <scheme val="minor"/>
    </font>
    <font>
      <sz val="12"/>
      <name val=".VnTime"/>
      <family val="2"/>
    </font>
    <font>
      <sz val="10"/>
      <name val="Arial"/>
      <family val="2"/>
    </font>
    <font>
      <sz val="12"/>
      <color theme="1"/>
      <name val="Times New Roman"/>
      <family val="2"/>
    </font>
    <font>
      <sz val="11"/>
      <color theme="1"/>
      <name val="Times New Roman"/>
      <family val="2"/>
    </font>
    <font>
      <sz val="12"/>
      <color rgb="FF0D0D0D"/>
      <name val="Times New Roman"/>
      <family val="1"/>
    </font>
    <font>
      <sz val="12"/>
      <color theme="1"/>
      <name val="Times New Roman"/>
      <family val="1"/>
    </font>
    <font>
      <b/>
      <i/>
      <sz val="11"/>
      <color theme="1" tint="4.9989318521683403E-2"/>
      <name val="Times New Roman"/>
      <family val="1"/>
    </font>
    <font>
      <sz val="11"/>
      <color theme="1" tint="4.9989318521683403E-2"/>
      <name val="Times New Roman"/>
      <family val="1"/>
    </font>
    <font>
      <b/>
      <sz val="11"/>
      <name val="Times New Roman"/>
      <family val="1"/>
    </font>
    <font>
      <b/>
      <sz val="12"/>
      <color theme="1"/>
      <name val="Times New Roman"/>
      <family val="1"/>
    </font>
    <font>
      <i/>
      <sz val="12"/>
      <color theme="1"/>
      <name val="Times New Roman"/>
      <family val="1"/>
    </font>
    <font>
      <sz val="14"/>
      <name val="Times New Roman"/>
      <family val="1"/>
    </font>
    <font>
      <b/>
      <i/>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style="hair">
        <color rgb="FF000000"/>
      </bottom>
      <diagonal/>
    </border>
    <border>
      <left/>
      <right/>
      <top style="hair">
        <color indexed="64"/>
      </top>
      <bottom style="hair">
        <color indexed="64"/>
      </bottom>
      <diagonal/>
    </border>
    <border>
      <left/>
      <right/>
      <top style="hair">
        <color indexed="64"/>
      </top>
      <bottom style="thin">
        <color indexed="64"/>
      </bottom>
      <diagonal/>
    </border>
  </borders>
  <cellStyleXfs count="14">
    <xf numFmtId="0" fontId="0" fillId="0" borderId="0"/>
    <xf numFmtId="0" fontId="7" fillId="0" borderId="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10" fillId="0" borderId="0"/>
    <xf numFmtId="0" fontId="6" fillId="0" borderId="0" applyAlignment="0">
      <alignment vertical="top" wrapText="1"/>
      <protection locked="0"/>
    </xf>
    <xf numFmtId="9" fontId="7" fillId="0" borderId="0" applyFont="0" applyFill="0" applyBorder="0" applyAlignment="0" applyProtection="0"/>
    <xf numFmtId="43" fontId="11" fillId="0" borderId="0" applyFont="0" applyFill="0" applyBorder="0" applyAlignment="0" applyProtection="0"/>
    <xf numFmtId="0" fontId="19" fillId="0" borderId="0"/>
  </cellStyleXfs>
  <cellXfs count="115">
    <xf numFmtId="0" fontId="0" fillId="0" borderId="0" xfId="0"/>
    <xf numFmtId="0" fontId="1" fillId="0" borderId="1" xfId="0" applyFont="1" applyBorder="1" applyAlignment="1">
      <alignment vertical="center"/>
    </xf>
    <xf numFmtId="0" fontId="1" fillId="0" borderId="0" xfId="0" applyFont="1" applyAlignment="1">
      <alignment vertical="center"/>
    </xf>
    <xf numFmtId="0" fontId="3" fillId="0" borderId="0" xfId="0" applyFont="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5" fillId="0" borderId="2" xfId="0" quotePrefix="1"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horizontal="center" vertical="center"/>
    </xf>
    <xf numFmtId="0" fontId="1" fillId="0" borderId="1" xfId="0" applyFont="1" applyBorder="1" applyAlignment="1">
      <alignment horizontal="center" vertical="center"/>
    </xf>
    <xf numFmtId="0" fontId="5" fillId="0" borderId="0" xfId="0" applyFont="1" applyAlignment="1">
      <alignment vertical="center"/>
    </xf>
    <xf numFmtId="3" fontId="5" fillId="0" borderId="2" xfId="0" applyNumberFormat="1" applyFont="1" applyBorder="1" applyAlignment="1">
      <alignment vertical="center"/>
    </xf>
    <xf numFmtId="0" fontId="5" fillId="0" borderId="2" xfId="0" applyFont="1" applyBorder="1" applyAlignment="1">
      <alignment vertical="center"/>
    </xf>
    <xf numFmtId="3" fontId="1" fillId="0" borderId="1" xfId="0" applyNumberFormat="1" applyFont="1"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horizontal="center" vertical="center"/>
    </xf>
    <xf numFmtId="0" fontId="2" fillId="0" borderId="2" xfId="0" applyFont="1" applyBorder="1" applyAlignment="1">
      <alignment vertical="center"/>
    </xf>
    <xf numFmtId="0" fontId="3" fillId="0" borderId="1" xfId="0" applyFont="1" applyBorder="1" applyAlignment="1">
      <alignment vertical="center"/>
    </xf>
    <xf numFmtId="0" fontId="5" fillId="0" borderId="1" xfId="0" applyFont="1" applyBorder="1" applyAlignment="1">
      <alignment vertical="center"/>
    </xf>
    <xf numFmtId="3" fontId="2" fillId="0" borderId="2" xfId="0" applyNumberFormat="1"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wrapText="1"/>
    </xf>
    <xf numFmtId="0" fontId="2" fillId="0" borderId="2" xfId="0" quotePrefix="1" applyFont="1" applyBorder="1" applyAlignment="1">
      <alignment horizontal="center" vertical="center"/>
    </xf>
    <xf numFmtId="0" fontId="5" fillId="0" borderId="6" xfId="0" quotePrefix="1" applyFont="1" applyBorder="1" applyAlignment="1">
      <alignment horizontal="center" vertical="center"/>
    </xf>
    <xf numFmtId="3" fontId="5" fillId="0" borderId="6" xfId="0" applyNumberFormat="1" applyFont="1" applyBorder="1" applyAlignment="1">
      <alignment vertical="center"/>
    </xf>
    <xf numFmtId="0" fontId="5" fillId="0" borderId="6" xfId="0" applyFont="1" applyBorder="1" applyAlignment="1">
      <alignment vertical="center"/>
    </xf>
    <xf numFmtId="0" fontId="5" fillId="0" borderId="5" xfId="0" quotePrefix="1" applyFont="1" applyBorder="1" applyAlignment="1">
      <alignment horizontal="center" vertical="center"/>
    </xf>
    <xf numFmtId="3" fontId="5" fillId="0" borderId="5" xfId="0" applyNumberFormat="1" applyFont="1" applyBorder="1" applyAlignment="1">
      <alignment vertical="center"/>
    </xf>
    <xf numFmtId="0" fontId="5" fillId="0" borderId="8" xfId="0" applyFont="1" applyBorder="1" applyAlignment="1">
      <alignment horizontal="center" vertical="center"/>
    </xf>
    <xf numFmtId="0" fontId="5" fillId="0" borderId="8" xfId="0" applyFont="1" applyBorder="1" applyAlignment="1">
      <alignment vertical="center"/>
    </xf>
    <xf numFmtId="3" fontId="5" fillId="0" borderId="8" xfId="0" applyNumberFormat="1" applyFont="1" applyBorder="1" applyAlignment="1">
      <alignment vertical="center"/>
    </xf>
    <xf numFmtId="0" fontId="3" fillId="0" borderId="1" xfId="0" applyFont="1" applyBorder="1" applyAlignment="1">
      <alignment horizontal="center" vertical="center"/>
    </xf>
    <xf numFmtId="3" fontId="3" fillId="0" borderId="1" xfId="0" applyNumberFormat="1"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3" fillId="0" borderId="5" xfId="0" applyFont="1" applyBorder="1" applyAlignment="1">
      <alignment vertical="center"/>
    </xf>
    <xf numFmtId="0" fontId="5" fillId="0" borderId="1" xfId="0" applyFont="1" applyBorder="1" applyAlignment="1">
      <alignment horizontal="center" vertical="center"/>
    </xf>
    <xf numFmtId="3" fontId="5" fillId="0" borderId="1" xfId="0" applyNumberFormat="1" applyFont="1" applyBorder="1" applyAlignment="1">
      <alignment vertical="center"/>
    </xf>
    <xf numFmtId="3" fontId="5" fillId="0" borderId="7" xfId="0" applyNumberFormat="1" applyFont="1" applyBorder="1" applyAlignment="1">
      <alignment vertical="center"/>
    </xf>
    <xf numFmtId="0" fontId="3" fillId="0" borderId="8" xfId="0" applyFont="1" applyBorder="1" applyAlignment="1">
      <alignment horizontal="center" vertical="center"/>
    </xf>
    <xf numFmtId="3" fontId="3" fillId="0" borderId="8" xfId="0" applyNumberFormat="1" applyFont="1" applyBorder="1" applyAlignment="1">
      <alignment vertical="center"/>
    </xf>
    <xf numFmtId="0" fontId="5" fillId="0" borderId="7" xfId="0" applyFont="1" applyBorder="1" applyAlignment="1">
      <alignment horizontal="center" vertical="center"/>
    </xf>
    <xf numFmtId="0" fontId="5" fillId="0" borderId="7" xfId="0" applyFont="1" applyBorder="1" applyAlignment="1">
      <alignment vertical="center"/>
    </xf>
    <xf numFmtId="3" fontId="3" fillId="0" borderId="2" xfId="0" applyNumberFormat="1" applyFont="1" applyBorder="1" applyAlignment="1">
      <alignment vertical="center"/>
    </xf>
    <xf numFmtId="0" fontId="3" fillId="0" borderId="1" xfId="0" applyFont="1" applyBorder="1" applyAlignment="1">
      <alignment vertical="center" wrapText="1"/>
    </xf>
    <xf numFmtId="0" fontId="3" fillId="0" borderId="5" xfId="0" applyFont="1" applyBorder="1" applyAlignment="1">
      <alignment horizontal="center" vertical="center"/>
    </xf>
    <xf numFmtId="0" fontId="5" fillId="0" borderId="0" xfId="0" applyFont="1"/>
    <xf numFmtId="3" fontId="5" fillId="0" borderId="0" xfId="0" applyNumberFormat="1" applyFont="1"/>
    <xf numFmtId="0" fontId="3" fillId="0" borderId="9" xfId="0" applyFont="1" applyBorder="1" applyAlignment="1">
      <alignment horizontal="center" vertical="center"/>
    </xf>
    <xf numFmtId="0" fontId="5" fillId="0" borderId="9" xfId="0" applyFont="1" applyBorder="1" applyAlignment="1">
      <alignment horizontal="center" vertical="center"/>
    </xf>
    <xf numFmtId="0" fontId="5" fillId="0" borderId="9" xfId="0" quotePrefix="1" applyFont="1" applyBorder="1" applyAlignment="1">
      <alignment horizontal="center" vertical="center"/>
    </xf>
    <xf numFmtId="3" fontId="3" fillId="0" borderId="9" xfId="0" applyNumberFormat="1" applyFont="1" applyBorder="1" applyAlignment="1">
      <alignment vertical="center"/>
    </xf>
    <xf numFmtId="0" fontId="5" fillId="0" borderId="9" xfId="0" applyFont="1" applyBorder="1" applyAlignment="1">
      <alignment vertical="center"/>
    </xf>
    <xf numFmtId="3" fontId="5" fillId="0" borderId="9" xfId="0" applyNumberFormat="1" applyFont="1" applyBorder="1" applyAlignment="1">
      <alignment vertical="center"/>
    </xf>
    <xf numFmtId="0" fontId="3" fillId="0" borderId="2" xfId="0" applyFont="1" applyBorder="1" applyAlignment="1">
      <alignment vertical="center" wrapText="1"/>
    </xf>
    <xf numFmtId="0" fontId="2" fillId="0" borderId="0" xfId="0" applyFont="1" applyAlignment="1">
      <alignment vertical="center"/>
    </xf>
    <xf numFmtId="0" fontId="12" fillId="2" borderId="10" xfId="0" quotePrefix="1" applyFont="1" applyFill="1" applyBorder="1" applyAlignment="1">
      <alignment horizontal="center"/>
    </xf>
    <xf numFmtId="0" fontId="13" fillId="3" borderId="10" xfId="0" applyFont="1" applyFill="1" applyBorder="1" applyAlignment="1">
      <alignment horizontal="left" vertical="center" wrapText="1"/>
    </xf>
    <xf numFmtId="164" fontId="5" fillId="0" borderId="8" xfId="12" applyNumberFormat="1" applyFont="1" applyBorder="1" applyAlignment="1">
      <alignment vertical="center"/>
    </xf>
    <xf numFmtId="164" fontId="5" fillId="0" borderId="2" xfId="12" applyNumberFormat="1" applyFont="1" applyBorder="1" applyAlignment="1">
      <alignment vertical="center"/>
    </xf>
    <xf numFmtId="0" fontId="2" fillId="0" borderId="8" xfId="0" applyFont="1" applyBorder="1" applyAlignment="1">
      <alignment horizontal="center" vertical="center"/>
    </xf>
    <xf numFmtId="164" fontId="2" fillId="0" borderId="8" xfId="12" applyNumberFormat="1" applyFont="1" applyBorder="1" applyAlignment="1">
      <alignment vertical="center"/>
    </xf>
    <xf numFmtId="164" fontId="2" fillId="0" borderId="2" xfId="12" applyNumberFormat="1" applyFont="1" applyBorder="1" applyAlignment="1">
      <alignment vertical="center"/>
    </xf>
    <xf numFmtId="0" fontId="2" fillId="0" borderId="8" xfId="0" applyFont="1" applyBorder="1" applyAlignment="1">
      <alignment vertical="center"/>
    </xf>
    <xf numFmtId="0" fontId="2" fillId="2" borderId="8" xfId="0" applyFont="1" applyFill="1" applyBorder="1" applyAlignment="1">
      <alignment vertical="center" wrapText="1"/>
    </xf>
    <xf numFmtId="0" fontId="5" fillId="2" borderId="8" xfId="0" applyFont="1" applyFill="1" applyBorder="1" applyAlignment="1">
      <alignment vertical="center" wrapText="1"/>
    </xf>
    <xf numFmtId="164" fontId="5" fillId="0" borderId="5" xfId="12" applyNumberFormat="1" applyFont="1" applyBorder="1" applyAlignment="1">
      <alignment vertical="center"/>
    </xf>
    <xf numFmtId="0" fontId="5" fillId="0" borderId="5" xfId="0" applyFont="1" applyBorder="1" applyAlignment="1">
      <alignment vertical="center" wrapText="1"/>
    </xf>
    <xf numFmtId="0" fontId="5" fillId="0" borderId="9" xfId="0" applyFont="1" applyBorder="1" applyAlignment="1">
      <alignment vertical="center" wrapText="1"/>
    </xf>
    <xf numFmtId="0" fontId="14" fillId="0" borderId="2" xfId="0" applyFont="1" applyBorder="1" applyAlignment="1">
      <alignment horizontal="center" vertical="center"/>
    </xf>
    <xf numFmtId="0" fontId="15" fillId="0" borderId="7" xfId="0" applyFont="1" applyBorder="1" applyAlignment="1">
      <alignment vertical="center"/>
    </xf>
    <xf numFmtId="3" fontId="14" fillId="0" borderId="2" xfId="0" applyNumberFormat="1" applyFont="1" applyBorder="1" applyAlignment="1">
      <alignment vertical="center"/>
    </xf>
    <xf numFmtId="0" fontId="15" fillId="0" borderId="2" xfId="0" applyFont="1" applyBorder="1" applyAlignment="1">
      <alignment vertical="center"/>
    </xf>
    <xf numFmtId="0" fontId="15" fillId="0" borderId="0" xfId="0" applyFont="1" applyAlignment="1">
      <alignment vertical="center"/>
    </xf>
    <xf numFmtId="0" fontId="3" fillId="0" borderId="9" xfId="0" applyFont="1" applyBorder="1" applyAlignment="1">
      <alignment vertical="center" wrapText="1"/>
    </xf>
    <xf numFmtId="164" fontId="6" fillId="0" borderId="5" xfId="12" applyNumberFormat="1" applyFont="1" applyBorder="1" applyAlignment="1">
      <alignment vertical="center"/>
    </xf>
    <xf numFmtId="3" fontId="6" fillId="0" borderId="5" xfId="0" applyNumberFormat="1" applyFont="1" applyBorder="1" applyAlignment="1">
      <alignment vertical="center"/>
    </xf>
    <xf numFmtId="0" fontId="16" fillId="0" borderId="1" xfId="0" applyFont="1" applyBorder="1" applyAlignment="1">
      <alignment vertical="center"/>
    </xf>
    <xf numFmtId="0" fontId="16" fillId="0" borderId="1" xfId="0" applyFont="1" applyBorder="1" applyAlignment="1">
      <alignment vertical="center" wrapText="1"/>
    </xf>
    <xf numFmtId="0" fontId="12" fillId="2" borderId="11" xfId="0" quotePrefix="1" applyFont="1" applyFill="1" applyBorder="1" applyAlignment="1">
      <alignment horizontal="center" vertical="center"/>
    </xf>
    <xf numFmtId="0" fontId="13" fillId="3" borderId="11" xfId="0" applyFont="1" applyFill="1" applyBorder="1" applyAlignment="1">
      <alignment horizontal="left" wrapText="1"/>
    </xf>
    <xf numFmtId="0" fontId="13" fillId="3" borderId="11" xfId="0" applyFont="1" applyFill="1" applyBorder="1" applyAlignment="1">
      <alignment horizontal="left" vertical="center" wrapText="1"/>
    </xf>
    <xf numFmtId="0" fontId="12" fillId="2" borderId="11" xfId="0" quotePrefix="1" applyFont="1" applyFill="1" applyBorder="1" applyAlignment="1">
      <alignment horizontal="center"/>
    </xf>
    <xf numFmtId="0" fontId="5" fillId="2" borderId="2" xfId="0" applyFont="1" applyFill="1" applyBorder="1" applyAlignment="1">
      <alignment vertical="center" wrapText="1"/>
    </xf>
    <xf numFmtId="0" fontId="12" fillId="2" borderId="12" xfId="0" quotePrefix="1" applyFont="1" applyFill="1" applyBorder="1" applyAlignment="1">
      <alignment horizontal="center"/>
    </xf>
    <xf numFmtId="0" fontId="3" fillId="0" borderId="13" xfId="0" applyFont="1" applyBorder="1" applyAlignment="1">
      <alignment vertical="center" wrapText="1"/>
    </xf>
    <xf numFmtId="0" fontId="3" fillId="0" borderId="6" xfId="0" applyFont="1" applyBorder="1" applyAlignment="1">
      <alignment horizontal="center" vertical="center"/>
    </xf>
    <xf numFmtId="0" fontId="3" fillId="0" borderId="14" xfId="0" applyFont="1" applyBorder="1" applyAlignment="1">
      <alignment vertical="center" wrapText="1"/>
    </xf>
    <xf numFmtId="3" fontId="3" fillId="0" borderId="6" xfId="0" applyNumberFormat="1" applyFont="1" applyBorder="1" applyAlignment="1">
      <alignment vertical="center"/>
    </xf>
    <xf numFmtId="0" fontId="2" fillId="0" borderId="7" xfId="0" applyFont="1" applyBorder="1" applyAlignment="1">
      <alignment horizontal="center" vertical="center"/>
    </xf>
    <xf numFmtId="3" fontId="2" fillId="0" borderId="8" xfId="0" applyNumberFormat="1" applyFont="1" applyBorder="1" applyAlignment="1">
      <alignment vertical="center"/>
    </xf>
    <xf numFmtId="0" fontId="1" fillId="0" borderId="2" xfId="0" applyFont="1" applyBorder="1" applyAlignment="1">
      <alignment vertical="center"/>
    </xf>
    <xf numFmtId="0" fontId="2" fillId="0" borderId="5" xfId="0" applyFont="1" applyBorder="1" applyAlignment="1">
      <alignment vertical="center" wrapText="1"/>
    </xf>
    <xf numFmtId="0" fontId="13" fillId="0" borderId="6" xfId="13" applyFont="1" applyBorder="1" applyAlignment="1">
      <alignment horizontal="center"/>
    </xf>
    <xf numFmtId="3" fontId="13" fillId="0" borderId="6" xfId="13" applyNumberFormat="1" applyFont="1" applyBorder="1" applyAlignment="1">
      <alignment wrapText="1"/>
    </xf>
    <xf numFmtId="0" fontId="20" fillId="0" borderId="1" xfId="0" applyFont="1" applyBorder="1" applyAlignment="1">
      <alignment horizontal="center" vertical="center"/>
    </xf>
    <xf numFmtId="0" fontId="20" fillId="0" borderId="1" xfId="0" applyFont="1" applyBorder="1" applyAlignment="1">
      <alignment vertical="center" wrapText="1"/>
    </xf>
    <xf numFmtId="0" fontId="6" fillId="0" borderId="1" xfId="0" applyFont="1" applyBorder="1" applyAlignment="1">
      <alignment horizontal="center" vertical="center"/>
    </xf>
    <xf numFmtId="3" fontId="20" fillId="0" borderId="1" xfId="0" applyNumberFormat="1" applyFont="1" applyBorder="1" applyAlignment="1">
      <alignment vertical="center"/>
    </xf>
    <xf numFmtId="0" fontId="20" fillId="0" borderId="1" xfId="0" applyFont="1" applyBorder="1" applyAlignment="1">
      <alignment vertical="center"/>
    </xf>
    <xf numFmtId="0" fontId="20" fillId="0" borderId="0" xfId="0" applyFont="1" applyAlignment="1">
      <alignment vertical="center"/>
    </xf>
    <xf numFmtId="0" fontId="20" fillId="4" borderId="0" xfId="0" applyFont="1" applyFill="1" applyAlignment="1">
      <alignment vertical="center"/>
    </xf>
    <xf numFmtId="0" fontId="1" fillId="0" borderId="0" xfId="0" applyFont="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8" fillId="0" borderId="0" xfId="0" applyFont="1" applyAlignment="1">
      <alignment horizontal="center" vertical="center"/>
    </xf>
    <xf numFmtId="0" fontId="17" fillId="0" borderId="0" xfId="0" applyFont="1" applyAlignment="1">
      <alignment horizontal="center" vertical="center"/>
    </xf>
  </cellXfs>
  <cellStyles count="14">
    <cellStyle name="Comma" xfId="12" builtinId="3"/>
    <cellStyle name="Comma 10" xfId="3" xr:uid="{00000000-0005-0000-0000-000001000000}"/>
    <cellStyle name="Comma 12" xfId="4" xr:uid="{00000000-0005-0000-0000-000002000000}"/>
    <cellStyle name="Comma 2" xfId="5" xr:uid="{00000000-0005-0000-0000-000003000000}"/>
    <cellStyle name="Comma 2 2 2" xfId="6" xr:uid="{00000000-0005-0000-0000-000004000000}"/>
    <cellStyle name="Comma 3" xfId="2" xr:uid="{00000000-0005-0000-0000-000005000000}"/>
    <cellStyle name="Ledger 17 x 11 in 4" xfId="13" xr:uid="{7DB1EE78-0EF4-46C4-A345-8E8F2A1BABE2}"/>
    <cellStyle name="Normal" xfId="0" builtinId="0"/>
    <cellStyle name="Normal 2" xfId="7" xr:uid="{00000000-0005-0000-0000-000007000000}"/>
    <cellStyle name="Normal 2 3 2" xfId="8" xr:uid="{00000000-0005-0000-0000-000008000000}"/>
    <cellStyle name="Normal 3" xfId="9" xr:uid="{00000000-0005-0000-0000-000009000000}"/>
    <cellStyle name="Normal 4" xfId="1" xr:uid="{00000000-0005-0000-0000-00000A000000}"/>
    <cellStyle name="Normal 9 2" xfId="10" xr:uid="{00000000-0005-0000-0000-00000B000000}"/>
    <cellStyle name="Percent 2"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0"/>
  <sheetViews>
    <sheetView tabSelected="1" topLeftCell="A116" zoomScale="85" zoomScaleNormal="85" workbookViewId="0">
      <selection activeCell="B107" sqref="B107"/>
    </sheetView>
  </sheetViews>
  <sheetFormatPr defaultRowHeight="15" x14ac:dyDescent="0.25"/>
  <cols>
    <col min="1" max="1" width="4.85546875" style="47" customWidth="1"/>
    <col min="2" max="2" width="44" style="47" customWidth="1"/>
    <col min="3" max="3" width="7.7109375" style="47" customWidth="1"/>
    <col min="4" max="4" width="7.42578125" style="47" customWidth="1"/>
    <col min="5" max="6" width="8" style="47" customWidth="1"/>
    <col min="7" max="7" width="16.42578125" style="47" customWidth="1"/>
    <col min="8" max="8" width="16.140625" style="47" customWidth="1"/>
    <col min="9" max="9" width="14.140625" style="47" customWidth="1"/>
    <col min="10" max="10" width="17" style="47" customWidth="1"/>
    <col min="11" max="11" width="16.28515625" style="47" customWidth="1"/>
    <col min="12" max="16384" width="9.140625" style="47"/>
  </cols>
  <sheetData>
    <row r="1" spans="1:12" x14ac:dyDescent="0.25">
      <c r="J1" s="103" t="s">
        <v>28</v>
      </c>
      <c r="K1" s="103"/>
    </row>
    <row r="2" spans="1:12" ht="21.75" customHeight="1" x14ac:dyDescent="0.25">
      <c r="A2" s="114" t="s">
        <v>35</v>
      </c>
      <c r="B2" s="114"/>
      <c r="C2" s="114"/>
      <c r="D2" s="114"/>
      <c r="E2" s="114"/>
      <c r="F2" s="114"/>
      <c r="G2" s="114"/>
      <c r="H2" s="114"/>
      <c r="I2" s="114"/>
      <c r="J2" s="114"/>
      <c r="K2" s="114"/>
    </row>
    <row r="3" spans="1:12" ht="21.75" customHeight="1" x14ac:dyDescent="0.25">
      <c r="A3" s="113" t="s">
        <v>102</v>
      </c>
      <c r="B3" s="113"/>
      <c r="C3" s="113"/>
      <c r="D3" s="113"/>
      <c r="E3" s="113"/>
      <c r="F3" s="113"/>
      <c r="G3" s="113"/>
      <c r="H3" s="113"/>
      <c r="I3" s="113"/>
      <c r="J3" s="113"/>
      <c r="K3" s="113"/>
    </row>
    <row r="4" spans="1:12" ht="18.75" customHeight="1" x14ac:dyDescent="0.25">
      <c r="J4" s="106" t="s">
        <v>0</v>
      </c>
      <c r="K4" s="106"/>
      <c r="L4" s="106"/>
    </row>
    <row r="5" spans="1:12" ht="16.5" customHeight="1" x14ac:dyDescent="0.25">
      <c r="A5" s="107" t="s">
        <v>97</v>
      </c>
      <c r="B5" s="108" t="s">
        <v>1</v>
      </c>
      <c r="C5" s="109" t="s">
        <v>2</v>
      </c>
      <c r="D5" s="110" t="s">
        <v>3</v>
      </c>
      <c r="E5" s="110"/>
      <c r="F5" s="109" t="s">
        <v>101</v>
      </c>
      <c r="G5" s="110" t="s">
        <v>100</v>
      </c>
      <c r="H5" s="111" t="s">
        <v>36</v>
      </c>
      <c r="I5" s="111" t="s">
        <v>37</v>
      </c>
      <c r="J5" s="111" t="s">
        <v>4</v>
      </c>
      <c r="K5" s="104" t="s">
        <v>29</v>
      </c>
    </row>
    <row r="6" spans="1:12" ht="24.75" customHeight="1" x14ac:dyDescent="0.25">
      <c r="A6" s="108"/>
      <c r="B6" s="108"/>
      <c r="C6" s="109"/>
      <c r="D6" s="110"/>
      <c r="E6" s="110"/>
      <c r="F6" s="109"/>
      <c r="G6" s="110"/>
      <c r="H6" s="112"/>
      <c r="I6" s="112"/>
      <c r="J6" s="112"/>
      <c r="K6" s="105"/>
    </row>
    <row r="7" spans="1:12" s="10" customFormat="1" ht="22.5" customHeight="1" x14ac:dyDescent="0.25">
      <c r="A7" s="9" t="s">
        <v>5</v>
      </c>
      <c r="B7" s="1" t="s">
        <v>22</v>
      </c>
      <c r="C7" s="1"/>
      <c r="D7" s="1"/>
      <c r="E7" s="1"/>
      <c r="F7" s="1"/>
      <c r="G7" s="1"/>
      <c r="H7" s="1"/>
      <c r="I7" s="1"/>
      <c r="J7" s="1"/>
      <c r="K7" s="19"/>
    </row>
    <row r="8" spans="1:12" s="10" customFormat="1" ht="18" customHeight="1" x14ac:dyDescent="0.25">
      <c r="A8" s="9" t="s">
        <v>6</v>
      </c>
      <c r="B8" s="78" t="s">
        <v>95</v>
      </c>
      <c r="C8" s="1"/>
      <c r="D8" s="1"/>
      <c r="E8" s="1"/>
      <c r="F8" s="1"/>
      <c r="G8" s="13">
        <f>G9+G11+G18+G13+G20+G22+G15+G24+G26+G28</f>
        <v>379170000000</v>
      </c>
      <c r="H8" s="19"/>
      <c r="I8" s="19"/>
      <c r="J8" s="19"/>
      <c r="K8" s="19"/>
    </row>
    <row r="9" spans="1:12" s="10" customFormat="1" ht="18" customHeight="1" x14ac:dyDescent="0.25">
      <c r="A9" s="32">
        <v>1</v>
      </c>
      <c r="B9" s="18" t="s">
        <v>39</v>
      </c>
      <c r="C9" s="32"/>
      <c r="D9" s="32"/>
      <c r="E9" s="32"/>
      <c r="F9" s="32"/>
      <c r="G9" s="33">
        <f>G10</f>
        <v>8371000000</v>
      </c>
      <c r="H9" s="19"/>
      <c r="I9" s="19"/>
      <c r="J9" s="19"/>
      <c r="K9" s="19"/>
    </row>
    <row r="10" spans="1:12" s="10" customFormat="1" ht="18" customHeight="1" x14ac:dyDescent="0.25">
      <c r="A10" s="42" t="s">
        <v>7</v>
      </c>
      <c r="B10" s="43" t="s">
        <v>38</v>
      </c>
      <c r="C10" s="42"/>
      <c r="D10" s="42"/>
      <c r="E10" s="42"/>
      <c r="F10" s="42"/>
      <c r="G10" s="39">
        <v>8371000000</v>
      </c>
      <c r="H10" s="43"/>
      <c r="I10" s="43"/>
      <c r="J10" s="43"/>
      <c r="K10" s="43"/>
    </row>
    <row r="11" spans="1:12" s="10" customFormat="1" ht="18" customHeight="1" x14ac:dyDescent="0.25">
      <c r="A11" s="32">
        <v>2</v>
      </c>
      <c r="B11" s="18" t="s">
        <v>110</v>
      </c>
      <c r="C11" s="32"/>
      <c r="D11" s="32"/>
      <c r="E11" s="32"/>
      <c r="F11" s="32"/>
      <c r="G11" s="33">
        <f>+G12</f>
        <v>12300000000</v>
      </c>
      <c r="H11" s="19"/>
      <c r="I11" s="19"/>
      <c r="J11" s="19"/>
      <c r="K11" s="19"/>
    </row>
    <row r="12" spans="1:12" s="10" customFormat="1" ht="17.25" customHeight="1" x14ac:dyDescent="0.25">
      <c r="A12" s="27" t="s">
        <v>7</v>
      </c>
      <c r="B12" s="15" t="s">
        <v>19</v>
      </c>
      <c r="C12" s="14"/>
      <c r="D12" s="14"/>
      <c r="E12" s="14"/>
      <c r="F12" s="14"/>
      <c r="G12" s="28">
        <v>12300000000</v>
      </c>
      <c r="H12" s="15"/>
      <c r="I12" s="15"/>
      <c r="J12" s="15"/>
      <c r="K12" s="15"/>
    </row>
    <row r="13" spans="1:12" s="10" customFormat="1" ht="17.25" customHeight="1" x14ac:dyDescent="0.25">
      <c r="A13" s="32">
        <v>3</v>
      </c>
      <c r="B13" s="18" t="s">
        <v>104</v>
      </c>
      <c r="C13" s="32"/>
      <c r="D13" s="32"/>
      <c r="E13" s="32"/>
      <c r="F13" s="32"/>
      <c r="G13" s="33">
        <f>G14</f>
        <v>15732000000</v>
      </c>
      <c r="H13" s="19"/>
      <c r="I13" s="19"/>
      <c r="J13" s="19"/>
      <c r="K13" s="19"/>
    </row>
    <row r="14" spans="1:12" s="10" customFormat="1" ht="17.25" customHeight="1" x14ac:dyDescent="0.25">
      <c r="A14" s="42" t="s">
        <v>7</v>
      </c>
      <c r="B14" s="43" t="s">
        <v>21</v>
      </c>
      <c r="C14" s="42"/>
      <c r="D14" s="42"/>
      <c r="E14" s="42"/>
      <c r="F14" s="42"/>
      <c r="G14" s="39">
        <f>11750000000+3982000000</f>
        <v>15732000000</v>
      </c>
      <c r="H14" s="43"/>
      <c r="I14" s="43"/>
      <c r="J14" s="43"/>
      <c r="K14" s="43"/>
    </row>
    <row r="15" spans="1:12" s="10" customFormat="1" ht="30" x14ac:dyDescent="0.25">
      <c r="A15" s="32">
        <v>4</v>
      </c>
      <c r="B15" s="45" t="s">
        <v>107</v>
      </c>
      <c r="C15" s="32"/>
      <c r="D15" s="32"/>
      <c r="E15" s="32"/>
      <c r="F15" s="32"/>
      <c r="G15" s="33">
        <f>G17+G16</f>
        <v>176656000000</v>
      </c>
      <c r="H15" s="19"/>
      <c r="I15" s="19"/>
      <c r="J15" s="19"/>
      <c r="K15" s="19"/>
    </row>
    <row r="16" spans="1:12" s="10" customFormat="1" x14ac:dyDescent="0.25">
      <c r="A16" s="49" t="s">
        <v>7</v>
      </c>
      <c r="B16" s="53" t="s">
        <v>38</v>
      </c>
      <c r="C16" s="49"/>
      <c r="D16" s="49"/>
      <c r="E16" s="49"/>
      <c r="F16" s="49"/>
      <c r="G16" s="54">
        <f>59617000000+101505000000</f>
        <v>161122000000</v>
      </c>
      <c r="H16" s="53"/>
      <c r="I16" s="53"/>
      <c r="J16" s="53"/>
      <c r="K16" s="53"/>
    </row>
    <row r="17" spans="1:11" s="10" customFormat="1" ht="17.25" customHeight="1" x14ac:dyDescent="0.25">
      <c r="A17" s="16" t="s">
        <v>7</v>
      </c>
      <c r="B17" s="26" t="s">
        <v>25</v>
      </c>
      <c r="C17" s="16"/>
      <c r="D17" s="16"/>
      <c r="E17" s="16"/>
      <c r="F17" s="16"/>
      <c r="G17" s="25">
        <f>5969000000+9565000000</f>
        <v>15534000000</v>
      </c>
      <c r="H17" s="26"/>
      <c r="I17" s="26"/>
      <c r="J17" s="26"/>
      <c r="K17" s="26"/>
    </row>
    <row r="18" spans="1:11" s="10" customFormat="1" ht="30.75" customHeight="1" x14ac:dyDescent="0.25">
      <c r="A18" s="32">
        <v>5</v>
      </c>
      <c r="B18" s="45" t="s">
        <v>105</v>
      </c>
      <c r="C18" s="32"/>
      <c r="D18" s="32"/>
      <c r="E18" s="32"/>
      <c r="F18" s="32"/>
      <c r="G18" s="33">
        <f>G19</f>
        <v>27324000000</v>
      </c>
      <c r="H18" s="19"/>
      <c r="I18" s="19"/>
      <c r="J18" s="19"/>
      <c r="K18" s="19"/>
    </row>
    <row r="19" spans="1:11" s="10" customFormat="1" ht="18" customHeight="1" x14ac:dyDescent="0.25">
      <c r="A19" s="42" t="s">
        <v>7</v>
      </c>
      <c r="B19" s="43" t="s">
        <v>25</v>
      </c>
      <c r="C19" s="42"/>
      <c r="D19" s="42"/>
      <c r="E19" s="42"/>
      <c r="F19" s="42"/>
      <c r="G19" s="39">
        <v>27324000000</v>
      </c>
      <c r="H19" s="43"/>
      <c r="I19" s="43"/>
      <c r="J19" s="43"/>
      <c r="K19" s="43"/>
    </row>
    <row r="20" spans="1:11" s="10" customFormat="1" ht="30.75" customHeight="1" x14ac:dyDescent="0.25">
      <c r="A20" s="32">
        <v>6</v>
      </c>
      <c r="B20" s="45" t="s">
        <v>106</v>
      </c>
      <c r="C20" s="32"/>
      <c r="D20" s="32"/>
      <c r="E20" s="32"/>
      <c r="F20" s="32"/>
      <c r="G20" s="33">
        <f>G21</f>
        <v>30500000000</v>
      </c>
      <c r="H20" s="19"/>
      <c r="I20" s="19"/>
      <c r="J20" s="19"/>
      <c r="K20" s="19"/>
    </row>
    <row r="21" spans="1:11" s="10" customFormat="1" ht="18" customHeight="1" x14ac:dyDescent="0.25">
      <c r="A21" s="42" t="s">
        <v>7</v>
      </c>
      <c r="B21" s="43" t="s">
        <v>25</v>
      </c>
      <c r="C21" s="42"/>
      <c r="D21" s="42"/>
      <c r="E21" s="42"/>
      <c r="F21" s="42"/>
      <c r="G21" s="39">
        <v>30500000000</v>
      </c>
      <c r="H21" s="43"/>
      <c r="I21" s="43"/>
      <c r="J21" s="43"/>
      <c r="K21" s="43"/>
    </row>
    <row r="22" spans="1:11" s="10" customFormat="1" ht="18" customHeight="1" x14ac:dyDescent="0.25">
      <c r="A22" s="32">
        <v>7</v>
      </c>
      <c r="B22" s="18" t="s">
        <v>40</v>
      </c>
      <c r="C22" s="32"/>
      <c r="D22" s="32"/>
      <c r="E22" s="32"/>
      <c r="F22" s="32"/>
      <c r="G22" s="33">
        <f>G23</f>
        <v>23764000000</v>
      </c>
      <c r="H22" s="19"/>
      <c r="I22" s="19"/>
      <c r="J22" s="19"/>
      <c r="K22" s="19"/>
    </row>
    <row r="23" spans="1:11" s="10" customFormat="1" ht="18" customHeight="1" x14ac:dyDescent="0.25">
      <c r="A23" s="42" t="s">
        <v>7</v>
      </c>
      <c r="B23" s="43" t="s">
        <v>25</v>
      </c>
      <c r="C23" s="42"/>
      <c r="D23" s="42"/>
      <c r="E23" s="42"/>
      <c r="F23" s="42"/>
      <c r="G23" s="39">
        <v>23764000000</v>
      </c>
      <c r="H23" s="43"/>
      <c r="I23" s="43"/>
      <c r="J23" s="43"/>
      <c r="K23" s="43"/>
    </row>
    <row r="24" spans="1:11" s="10" customFormat="1" ht="33.75" customHeight="1" x14ac:dyDescent="0.25">
      <c r="A24" s="32">
        <v>8</v>
      </c>
      <c r="B24" s="45" t="s">
        <v>41</v>
      </c>
      <c r="C24" s="32"/>
      <c r="D24" s="32"/>
      <c r="E24" s="32"/>
      <c r="F24" s="32"/>
      <c r="G24" s="33">
        <f>G25</f>
        <v>36475000000</v>
      </c>
      <c r="H24" s="19"/>
      <c r="I24" s="19"/>
      <c r="J24" s="19"/>
      <c r="K24" s="19"/>
    </row>
    <row r="25" spans="1:11" s="10" customFormat="1" ht="18" customHeight="1" x14ac:dyDescent="0.25">
      <c r="A25" s="42" t="s">
        <v>7</v>
      </c>
      <c r="B25" s="43" t="s">
        <v>25</v>
      </c>
      <c r="C25" s="42"/>
      <c r="D25" s="42"/>
      <c r="E25" s="42"/>
      <c r="F25" s="42"/>
      <c r="G25" s="39">
        <v>36475000000</v>
      </c>
      <c r="H25" s="43"/>
      <c r="I25" s="43"/>
      <c r="J25" s="43"/>
      <c r="K25" s="43"/>
    </row>
    <row r="26" spans="1:11" s="10" customFormat="1" ht="33.75" customHeight="1" x14ac:dyDescent="0.25">
      <c r="A26" s="32">
        <v>9</v>
      </c>
      <c r="B26" s="45" t="s">
        <v>42</v>
      </c>
      <c r="C26" s="32"/>
      <c r="D26" s="32"/>
      <c r="E26" s="32"/>
      <c r="F26" s="32"/>
      <c r="G26" s="33">
        <f>G27</f>
        <v>29348000000</v>
      </c>
      <c r="H26" s="19"/>
      <c r="I26" s="19"/>
      <c r="J26" s="19"/>
      <c r="K26" s="19"/>
    </row>
    <row r="27" spans="1:11" s="10" customFormat="1" ht="18" customHeight="1" x14ac:dyDescent="0.25">
      <c r="A27" s="42" t="s">
        <v>7</v>
      </c>
      <c r="B27" s="43" t="s">
        <v>25</v>
      </c>
      <c r="C27" s="42"/>
      <c r="D27" s="42"/>
      <c r="E27" s="42"/>
      <c r="F27" s="42"/>
      <c r="G27" s="39">
        <v>29348000000</v>
      </c>
      <c r="H27" s="43"/>
      <c r="I27" s="43"/>
      <c r="J27" s="43"/>
      <c r="K27" s="43"/>
    </row>
    <row r="28" spans="1:11" s="10" customFormat="1" ht="33.75" customHeight="1" x14ac:dyDescent="0.25">
      <c r="A28" s="32">
        <v>10</v>
      </c>
      <c r="B28" s="45" t="s">
        <v>111</v>
      </c>
      <c r="C28" s="32"/>
      <c r="D28" s="32"/>
      <c r="E28" s="32"/>
      <c r="F28" s="32"/>
      <c r="G28" s="33">
        <f>G29</f>
        <v>18700000000</v>
      </c>
      <c r="H28" s="19"/>
      <c r="I28" s="19"/>
      <c r="J28" s="19"/>
      <c r="K28" s="19"/>
    </row>
    <row r="29" spans="1:11" s="10" customFormat="1" ht="18" customHeight="1" x14ac:dyDescent="0.25">
      <c r="A29" s="42" t="s">
        <v>7</v>
      </c>
      <c r="B29" s="43" t="s">
        <v>25</v>
      </c>
      <c r="C29" s="42"/>
      <c r="D29" s="42"/>
      <c r="E29" s="42"/>
      <c r="F29" s="42"/>
      <c r="G29" s="39">
        <v>18700000000</v>
      </c>
      <c r="H29" s="43"/>
      <c r="I29" s="43"/>
      <c r="J29" s="43"/>
      <c r="K29" s="43"/>
    </row>
    <row r="30" spans="1:11" s="10" customFormat="1" ht="18" customHeight="1" x14ac:dyDescent="0.25">
      <c r="A30" s="9" t="s">
        <v>8</v>
      </c>
      <c r="B30" s="78" t="s">
        <v>94</v>
      </c>
      <c r="C30" s="9"/>
      <c r="D30" s="9"/>
      <c r="E30" s="9"/>
      <c r="F30" s="9"/>
      <c r="G30" s="13">
        <f>G31+G32+G33+G34+G37+G38+G39+G40+G41+G42</f>
        <v>171994000000</v>
      </c>
      <c r="H30" s="19"/>
      <c r="I30" s="19"/>
      <c r="J30" s="38"/>
      <c r="K30" s="19"/>
    </row>
    <row r="31" spans="1:11" s="10" customFormat="1" ht="18" customHeight="1" x14ac:dyDescent="0.25">
      <c r="A31" s="40">
        <v>1</v>
      </c>
      <c r="B31" s="18" t="s">
        <v>39</v>
      </c>
      <c r="C31" s="40"/>
      <c r="D31" s="40"/>
      <c r="E31" s="40"/>
      <c r="F31" s="40"/>
      <c r="G31" s="41">
        <v>1371000000</v>
      </c>
      <c r="H31" s="30"/>
      <c r="I31" s="30"/>
      <c r="J31" s="30"/>
      <c r="K31" s="30"/>
    </row>
    <row r="32" spans="1:11" s="10" customFormat="1" ht="18" customHeight="1" x14ac:dyDescent="0.25">
      <c r="A32" s="4">
        <v>2</v>
      </c>
      <c r="B32" s="5" t="s">
        <v>110</v>
      </c>
      <c r="C32" s="4"/>
      <c r="D32" s="4"/>
      <c r="E32" s="4"/>
      <c r="F32" s="4"/>
      <c r="G32" s="44">
        <v>500000000</v>
      </c>
      <c r="H32" s="12"/>
      <c r="I32" s="12"/>
      <c r="J32" s="12"/>
      <c r="K32" s="12"/>
    </row>
    <row r="33" spans="1:11" s="10" customFormat="1" ht="18" customHeight="1" x14ac:dyDescent="0.25">
      <c r="A33" s="4">
        <v>3</v>
      </c>
      <c r="B33" s="5" t="s">
        <v>104</v>
      </c>
      <c r="C33" s="4"/>
      <c r="D33" s="4"/>
      <c r="E33" s="4"/>
      <c r="F33" s="4"/>
      <c r="G33" s="44">
        <f>467000000+295000000</f>
        <v>762000000</v>
      </c>
      <c r="H33" s="12"/>
      <c r="I33" s="12"/>
      <c r="J33" s="12"/>
      <c r="K33" s="12"/>
    </row>
    <row r="34" spans="1:11" s="10" customFormat="1" ht="32.25" customHeight="1" x14ac:dyDescent="0.25">
      <c r="A34" s="4">
        <v>4</v>
      </c>
      <c r="B34" s="55" t="s">
        <v>108</v>
      </c>
      <c r="C34" s="4"/>
      <c r="D34" s="4"/>
      <c r="E34" s="4"/>
      <c r="F34" s="4"/>
      <c r="G34" s="44">
        <f>+G35+G36</f>
        <v>160132000000</v>
      </c>
      <c r="H34" s="12"/>
      <c r="I34" s="12"/>
      <c r="J34" s="12"/>
      <c r="K34" s="12"/>
    </row>
    <row r="35" spans="1:11" s="74" customFormat="1" ht="21.75" customHeight="1" x14ac:dyDescent="0.25">
      <c r="A35" s="70"/>
      <c r="B35" s="71" t="s">
        <v>38</v>
      </c>
      <c r="C35" s="70"/>
      <c r="D35" s="70"/>
      <c r="E35" s="70"/>
      <c r="F35" s="70"/>
      <c r="G35" s="72">
        <f>58838000000+100185000000</f>
        <v>159023000000</v>
      </c>
      <c r="H35" s="73"/>
      <c r="I35" s="73"/>
      <c r="J35" s="73"/>
      <c r="K35" s="73"/>
    </row>
    <row r="36" spans="1:11" s="74" customFormat="1" ht="21.75" customHeight="1" x14ac:dyDescent="0.25">
      <c r="A36" s="70"/>
      <c r="B36" s="71" t="s">
        <v>25</v>
      </c>
      <c r="C36" s="70"/>
      <c r="D36" s="70"/>
      <c r="E36" s="70"/>
      <c r="F36" s="70"/>
      <c r="G36" s="72">
        <f>527000000+582000000</f>
        <v>1109000000</v>
      </c>
      <c r="H36" s="73"/>
      <c r="I36" s="73"/>
      <c r="J36" s="73"/>
      <c r="K36" s="73"/>
    </row>
    <row r="37" spans="1:11" s="10" customFormat="1" ht="30" x14ac:dyDescent="0.25">
      <c r="A37" s="4">
        <v>5</v>
      </c>
      <c r="B37" s="55" t="s">
        <v>105</v>
      </c>
      <c r="C37" s="4"/>
      <c r="D37" s="4"/>
      <c r="E37" s="4"/>
      <c r="F37" s="4"/>
      <c r="G37" s="44">
        <f>2024000000</f>
        <v>2024000000</v>
      </c>
      <c r="H37" s="12"/>
      <c r="I37" s="12"/>
      <c r="J37" s="12"/>
      <c r="K37" s="12"/>
    </row>
    <row r="38" spans="1:11" s="10" customFormat="1" ht="30" x14ac:dyDescent="0.25">
      <c r="A38" s="4">
        <v>6</v>
      </c>
      <c r="B38" s="55" t="s">
        <v>109</v>
      </c>
      <c r="C38" s="4"/>
      <c r="D38" s="4"/>
      <c r="E38" s="4"/>
      <c r="F38" s="4"/>
      <c r="G38" s="44">
        <v>2700000000</v>
      </c>
      <c r="H38" s="12"/>
      <c r="I38" s="12"/>
      <c r="J38" s="12"/>
      <c r="K38" s="12"/>
    </row>
    <row r="39" spans="1:11" s="10" customFormat="1" ht="18" customHeight="1" x14ac:dyDescent="0.25">
      <c r="A39" s="4">
        <v>7</v>
      </c>
      <c r="B39" s="5" t="s">
        <v>40</v>
      </c>
      <c r="C39" s="4"/>
      <c r="D39" s="4"/>
      <c r="E39" s="4"/>
      <c r="F39" s="4"/>
      <c r="G39" s="44">
        <v>1773000000</v>
      </c>
      <c r="H39" s="12"/>
      <c r="I39" s="12"/>
      <c r="J39" s="12"/>
      <c r="K39" s="12"/>
    </row>
    <row r="40" spans="1:11" s="10" customFormat="1" ht="34.5" customHeight="1" x14ac:dyDescent="0.25">
      <c r="A40" s="4">
        <v>8</v>
      </c>
      <c r="B40" s="86" t="s">
        <v>41</v>
      </c>
      <c r="C40" s="4"/>
      <c r="D40" s="4"/>
      <c r="E40" s="4"/>
      <c r="F40" s="4"/>
      <c r="G40" s="44">
        <v>486000000</v>
      </c>
      <c r="H40" s="12"/>
      <c r="I40" s="12"/>
      <c r="J40" s="12"/>
      <c r="K40" s="12"/>
    </row>
    <row r="41" spans="1:11" s="10" customFormat="1" ht="34.5" customHeight="1" x14ac:dyDescent="0.25">
      <c r="A41" s="4">
        <v>9</v>
      </c>
      <c r="B41" s="86" t="s">
        <v>42</v>
      </c>
      <c r="C41" s="4"/>
      <c r="D41" s="4"/>
      <c r="E41" s="4"/>
      <c r="F41" s="4"/>
      <c r="G41" s="44">
        <v>700000000</v>
      </c>
      <c r="H41" s="12"/>
      <c r="I41" s="12"/>
      <c r="J41" s="12"/>
      <c r="K41" s="12"/>
    </row>
    <row r="42" spans="1:11" s="10" customFormat="1" ht="34.5" customHeight="1" x14ac:dyDescent="0.25">
      <c r="A42" s="87">
        <v>10</v>
      </c>
      <c r="B42" s="88" t="s">
        <v>111</v>
      </c>
      <c r="C42" s="87"/>
      <c r="D42" s="87"/>
      <c r="E42" s="87"/>
      <c r="F42" s="87"/>
      <c r="G42" s="89">
        <v>1546000000</v>
      </c>
      <c r="H42" s="26"/>
      <c r="I42" s="26"/>
      <c r="J42" s="26"/>
      <c r="K42" s="26"/>
    </row>
    <row r="43" spans="1:11" s="10" customFormat="1" ht="30" customHeight="1" x14ac:dyDescent="0.25">
      <c r="A43" s="9" t="s">
        <v>9</v>
      </c>
      <c r="B43" s="79" t="s">
        <v>96</v>
      </c>
      <c r="C43" s="9"/>
      <c r="D43" s="9"/>
      <c r="E43" s="9"/>
      <c r="F43" s="9"/>
      <c r="G43" s="13">
        <f>G44+G47+G48+G49+G52+G53+G54+G55+G56+G57</f>
        <v>207176000000</v>
      </c>
      <c r="H43" s="13">
        <f>H44</f>
        <v>0</v>
      </c>
      <c r="I43" s="13">
        <f>I44</f>
        <v>1820000000</v>
      </c>
      <c r="J43" s="13"/>
      <c r="K43" s="19"/>
    </row>
    <row r="44" spans="1:11" s="10" customFormat="1" ht="18" customHeight="1" x14ac:dyDescent="0.25">
      <c r="A44" s="9">
        <v>1</v>
      </c>
      <c r="B44" s="1" t="s">
        <v>39</v>
      </c>
      <c r="C44" s="9"/>
      <c r="D44" s="9"/>
      <c r="E44" s="9"/>
      <c r="F44" s="9"/>
      <c r="G44" s="13">
        <f>G10-G31</f>
        <v>7000000000</v>
      </c>
      <c r="H44" s="13">
        <f>H46</f>
        <v>0</v>
      </c>
      <c r="I44" s="13">
        <f>I46</f>
        <v>1820000000</v>
      </c>
      <c r="J44" s="13"/>
      <c r="K44" s="19"/>
    </row>
    <row r="45" spans="1:11" s="10" customFormat="1" ht="18" customHeight="1" x14ac:dyDescent="0.25">
      <c r="A45" s="29" t="s">
        <v>7</v>
      </c>
      <c r="B45" s="30" t="s">
        <v>20</v>
      </c>
      <c r="C45" s="29"/>
      <c r="D45" s="29"/>
      <c r="E45" s="29"/>
      <c r="F45" s="29"/>
      <c r="G45" s="31">
        <f>+G44</f>
        <v>7000000000</v>
      </c>
      <c r="H45" s="31">
        <f>+H46</f>
        <v>0</v>
      </c>
      <c r="I45" s="31">
        <f>+I46</f>
        <v>1820000000</v>
      </c>
      <c r="J45" s="31"/>
      <c r="K45" s="30"/>
    </row>
    <row r="46" spans="1:11" s="10" customFormat="1" ht="45" x14ac:dyDescent="0.25">
      <c r="A46" s="14"/>
      <c r="B46" s="93" t="s">
        <v>98</v>
      </c>
      <c r="C46" s="34"/>
      <c r="D46" s="34"/>
      <c r="E46" s="34"/>
      <c r="F46" s="34"/>
      <c r="G46" s="35"/>
      <c r="H46" s="91"/>
      <c r="I46" s="31">
        <v>1820000000</v>
      </c>
      <c r="J46" s="15"/>
      <c r="K46" s="15"/>
    </row>
    <row r="47" spans="1:11" s="10" customFormat="1" ht="18" customHeight="1" x14ac:dyDescent="0.25">
      <c r="A47" s="32">
        <v>2</v>
      </c>
      <c r="B47" s="18" t="s">
        <v>110</v>
      </c>
      <c r="C47" s="37"/>
      <c r="D47" s="37"/>
      <c r="E47" s="37"/>
      <c r="F47" s="37"/>
      <c r="G47" s="13">
        <v>11800000000</v>
      </c>
      <c r="H47" s="38"/>
      <c r="I47" s="19"/>
      <c r="J47" s="19"/>
      <c r="K47" s="19"/>
    </row>
    <row r="48" spans="1:11" s="10" customFormat="1" ht="19.5" customHeight="1" x14ac:dyDescent="0.25">
      <c r="A48" s="32">
        <v>3</v>
      </c>
      <c r="B48" s="18" t="s">
        <v>104</v>
      </c>
      <c r="C48" s="37"/>
      <c r="D48" s="37"/>
      <c r="E48" s="37"/>
      <c r="F48" s="37"/>
      <c r="G48" s="13">
        <f>11283000000+3687000000</f>
        <v>14970000000</v>
      </c>
      <c r="H48" s="38"/>
      <c r="I48" s="19"/>
      <c r="J48" s="19"/>
      <c r="K48" s="19"/>
    </row>
    <row r="49" spans="1:11" s="10" customFormat="1" ht="34.5" customHeight="1" x14ac:dyDescent="0.25">
      <c r="A49" s="32">
        <v>4</v>
      </c>
      <c r="B49" s="45" t="s">
        <v>108</v>
      </c>
      <c r="C49" s="37"/>
      <c r="D49" s="37"/>
      <c r="E49" s="37"/>
      <c r="F49" s="37"/>
      <c r="G49" s="13">
        <f>G15-G34</f>
        <v>16524000000</v>
      </c>
      <c r="H49" s="38"/>
      <c r="I49" s="19"/>
      <c r="J49" s="19"/>
      <c r="K49" s="19"/>
    </row>
    <row r="50" spans="1:11" s="10" customFormat="1" ht="21.75" customHeight="1" x14ac:dyDescent="0.25">
      <c r="A50" s="4"/>
      <c r="B50" s="53" t="s">
        <v>38</v>
      </c>
      <c r="C50" s="4"/>
      <c r="D50" s="4"/>
      <c r="E50" s="4"/>
      <c r="F50" s="4"/>
      <c r="G50" s="11">
        <f>779000000+1320000000</f>
        <v>2099000000</v>
      </c>
      <c r="H50" s="12"/>
      <c r="I50" s="12"/>
      <c r="J50" s="12"/>
      <c r="K50" s="12"/>
    </row>
    <row r="51" spans="1:11" s="10" customFormat="1" ht="21.75" customHeight="1" x14ac:dyDescent="0.25">
      <c r="A51" s="4"/>
      <c r="B51" s="43" t="s">
        <v>25</v>
      </c>
      <c r="C51" s="4"/>
      <c r="D51" s="4"/>
      <c r="E51" s="4"/>
      <c r="F51" s="4"/>
      <c r="G51" s="11">
        <f>5442000000+8983000000</f>
        <v>14425000000</v>
      </c>
      <c r="H51" s="12"/>
      <c r="I51" s="12"/>
      <c r="J51" s="12"/>
      <c r="K51" s="12"/>
    </row>
    <row r="52" spans="1:11" s="10" customFormat="1" ht="30" x14ac:dyDescent="0.25">
      <c r="A52" s="32">
        <v>5</v>
      </c>
      <c r="B52" s="45" t="s">
        <v>105</v>
      </c>
      <c r="C52" s="37"/>
      <c r="D52" s="37"/>
      <c r="E52" s="37"/>
      <c r="F52" s="37"/>
      <c r="G52" s="13">
        <v>25300000000</v>
      </c>
      <c r="H52" s="38"/>
      <c r="I52" s="19"/>
      <c r="J52" s="19"/>
      <c r="K52" s="19"/>
    </row>
    <row r="53" spans="1:11" s="10" customFormat="1" ht="30" x14ac:dyDescent="0.25">
      <c r="A53" s="32">
        <v>6</v>
      </c>
      <c r="B53" s="45" t="s">
        <v>109</v>
      </c>
      <c r="C53" s="37"/>
      <c r="D53" s="37"/>
      <c r="E53" s="37"/>
      <c r="F53" s="37"/>
      <c r="G53" s="13">
        <v>27800000000</v>
      </c>
      <c r="H53" s="38"/>
      <c r="I53" s="19"/>
      <c r="J53" s="19"/>
      <c r="K53" s="19"/>
    </row>
    <row r="54" spans="1:11" s="10" customFormat="1" ht="19.5" customHeight="1" x14ac:dyDescent="0.25">
      <c r="A54" s="32">
        <v>7</v>
      </c>
      <c r="B54" s="18" t="s">
        <v>40</v>
      </c>
      <c r="C54" s="37"/>
      <c r="D54" s="37"/>
      <c r="E54" s="37"/>
      <c r="F54" s="37"/>
      <c r="G54" s="13">
        <v>21991000000</v>
      </c>
      <c r="H54" s="38"/>
      <c r="I54" s="19"/>
      <c r="J54" s="19"/>
      <c r="K54" s="19"/>
    </row>
    <row r="55" spans="1:11" s="10" customFormat="1" ht="30" x14ac:dyDescent="0.25">
      <c r="A55" s="32">
        <v>8</v>
      </c>
      <c r="B55" s="45" t="s">
        <v>41</v>
      </c>
      <c r="C55" s="37"/>
      <c r="D55" s="37"/>
      <c r="E55" s="37"/>
      <c r="F55" s="37"/>
      <c r="G55" s="13">
        <v>35989000000</v>
      </c>
      <c r="H55" s="38"/>
      <c r="I55" s="19"/>
      <c r="J55" s="19"/>
      <c r="K55" s="19"/>
    </row>
    <row r="56" spans="1:11" s="10" customFormat="1" ht="30" x14ac:dyDescent="0.25">
      <c r="A56" s="32">
        <v>9</v>
      </c>
      <c r="B56" s="45" t="s">
        <v>42</v>
      </c>
      <c r="C56" s="37"/>
      <c r="D56" s="37"/>
      <c r="E56" s="37"/>
      <c r="F56" s="37"/>
      <c r="G56" s="13">
        <v>28648000000</v>
      </c>
      <c r="H56" s="38"/>
      <c r="I56" s="19"/>
      <c r="J56" s="19"/>
      <c r="K56" s="19"/>
    </row>
    <row r="57" spans="1:11" s="10" customFormat="1" ht="27" customHeight="1" x14ac:dyDescent="0.25">
      <c r="A57" s="32">
        <v>10</v>
      </c>
      <c r="B57" s="45" t="s">
        <v>111</v>
      </c>
      <c r="C57" s="37"/>
      <c r="D57" s="37"/>
      <c r="E57" s="37"/>
      <c r="F57" s="37"/>
      <c r="G57" s="13">
        <v>17154000000</v>
      </c>
      <c r="H57" s="38"/>
      <c r="I57" s="19"/>
      <c r="J57" s="19"/>
      <c r="K57" s="19"/>
    </row>
    <row r="58" spans="1:11" s="10" customFormat="1" ht="21" customHeight="1" x14ac:dyDescent="0.25">
      <c r="A58" s="9" t="s">
        <v>10</v>
      </c>
      <c r="B58" s="1" t="s">
        <v>11</v>
      </c>
      <c r="C58" s="9"/>
      <c r="D58" s="9"/>
      <c r="E58" s="9"/>
      <c r="F58" s="9"/>
      <c r="G58" s="13">
        <f>G59+G70+G126+G121</f>
        <v>537606000000</v>
      </c>
      <c r="H58" s="13">
        <f>H59+H70+H126+H121</f>
        <v>5722000000</v>
      </c>
      <c r="I58" s="13">
        <f>I59+I70+I126+I121</f>
        <v>1820000000</v>
      </c>
      <c r="J58" s="13">
        <f>J59+J70+J126+J121</f>
        <v>530064000000</v>
      </c>
      <c r="K58" s="19"/>
    </row>
    <row r="59" spans="1:11" s="2" customFormat="1" ht="18.75" customHeight="1" x14ac:dyDescent="0.25">
      <c r="A59" s="9" t="s">
        <v>6</v>
      </c>
      <c r="B59" s="1" t="s">
        <v>12</v>
      </c>
      <c r="C59" s="9">
        <v>419</v>
      </c>
      <c r="D59" s="9">
        <v>340</v>
      </c>
      <c r="E59" s="9">
        <v>341</v>
      </c>
      <c r="F59" s="9"/>
      <c r="G59" s="13">
        <f>G60+G61</f>
        <v>44039000000</v>
      </c>
      <c r="H59" s="13">
        <f t="shared" ref="H59" si="0">H60+H61</f>
        <v>1152000000</v>
      </c>
      <c r="I59" s="13">
        <f>I60+I61</f>
        <v>1820000000</v>
      </c>
      <c r="J59" s="13">
        <f>J60+J61</f>
        <v>41067000000</v>
      </c>
      <c r="K59" s="1"/>
    </row>
    <row r="60" spans="1:11" s="10" customFormat="1" ht="18" customHeight="1" x14ac:dyDescent="0.25">
      <c r="A60" s="29" t="s">
        <v>58</v>
      </c>
      <c r="B60" s="30" t="s">
        <v>13</v>
      </c>
      <c r="C60" s="29"/>
      <c r="D60" s="29"/>
      <c r="E60" s="29"/>
      <c r="F60" s="29"/>
      <c r="G60" s="31">
        <f>+G63</f>
        <v>33618000000</v>
      </c>
      <c r="H60" s="31">
        <f t="shared" ref="H60:J60" si="1">+H63</f>
        <v>925000000</v>
      </c>
      <c r="I60" s="31">
        <f t="shared" si="1"/>
        <v>1820000000</v>
      </c>
      <c r="J60" s="31">
        <f t="shared" si="1"/>
        <v>30873000000</v>
      </c>
      <c r="K60" s="31"/>
    </row>
    <row r="61" spans="1:11" s="10" customFormat="1" ht="18" customHeight="1" x14ac:dyDescent="0.25">
      <c r="A61" s="14" t="s">
        <v>59</v>
      </c>
      <c r="B61" s="15" t="s">
        <v>14</v>
      </c>
      <c r="C61" s="14"/>
      <c r="D61" s="14"/>
      <c r="E61" s="14"/>
      <c r="F61" s="14"/>
      <c r="G61" s="28">
        <f>+G64</f>
        <v>10421000000</v>
      </c>
      <c r="H61" s="28">
        <f t="shared" ref="H61:J61" si="2">+H64</f>
        <v>227000000</v>
      </c>
      <c r="I61" s="28">
        <f t="shared" si="2"/>
        <v>0</v>
      </c>
      <c r="J61" s="28">
        <f t="shared" si="2"/>
        <v>10194000000</v>
      </c>
      <c r="K61" s="28"/>
    </row>
    <row r="62" spans="1:11" s="3" customFormat="1" ht="18" customHeight="1" x14ac:dyDescent="0.25">
      <c r="A62" s="32">
        <v>1</v>
      </c>
      <c r="B62" s="18" t="s">
        <v>39</v>
      </c>
      <c r="C62" s="32">
        <v>419</v>
      </c>
      <c r="D62" s="32">
        <v>340</v>
      </c>
      <c r="E62" s="32">
        <v>341</v>
      </c>
      <c r="F62" s="32"/>
      <c r="G62" s="33">
        <f>G63+G64</f>
        <v>44039000000</v>
      </c>
      <c r="H62" s="33">
        <f>H63+H64</f>
        <v>1152000000</v>
      </c>
      <c r="I62" s="33">
        <f>I63+I64</f>
        <v>1820000000</v>
      </c>
      <c r="J62" s="33">
        <f>J63+J64</f>
        <v>41067000000</v>
      </c>
      <c r="K62" s="18"/>
    </row>
    <row r="63" spans="1:11" s="10" customFormat="1" ht="18" customHeight="1" x14ac:dyDescent="0.25">
      <c r="A63" s="29" t="s">
        <v>58</v>
      </c>
      <c r="B63" s="30" t="s">
        <v>13</v>
      </c>
      <c r="C63" s="29"/>
      <c r="D63" s="29"/>
      <c r="E63" s="29"/>
      <c r="F63" s="29">
        <v>13</v>
      </c>
      <c r="G63" s="31">
        <v>33618000000</v>
      </c>
      <c r="H63" s="31">
        <v>925000000</v>
      </c>
      <c r="I63" s="31">
        <v>1820000000</v>
      </c>
      <c r="J63" s="31">
        <f>+G63-H63-I63</f>
        <v>30873000000</v>
      </c>
      <c r="K63" s="30"/>
    </row>
    <row r="64" spans="1:11" s="10" customFormat="1" ht="18" customHeight="1" x14ac:dyDescent="0.25">
      <c r="A64" s="8" t="s">
        <v>59</v>
      </c>
      <c r="B64" s="12" t="s">
        <v>14</v>
      </c>
      <c r="C64" s="8"/>
      <c r="D64" s="8"/>
      <c r="E64" s="8"/>
      <c r="F64" s="8"/>
      <c r="G64" s="11">
        <f>+G66+G65+G67+G68+G69</f>
        <v>10421000000</v>
      </c>
      <c r="H64" s="11">
        <f>+H66+H65+H67+H68+H69</f>
        <v>227000000</v>
      </c>
      <c r="I64" s="11">
        <f>+I66+I65+I67+I68+I69</f>
        <v>0</v>
      </c>
      <c r="J64" s="11">
        <f>+J66+J65+J67+J68+J69</f>
        <v>10194000000</v>
      </c>
      <c r="K64" s="12"/>
    </row>
    <row r="65" spans="1:11" s="3" customFormat="1" ht="30.75" customHeight="1" x14ac:dyDescent="0.25">
      <c r="A65" s="34" t="s">
        <v>7</v>
      </c>
      <c r="B65" s="7" t="s">
        <v>50</v>
      </c>
      <c r="C65" s="46"/>
      <c r="D65" s="46"/>
      <c r="E65" s="46"/>
      <c r="F65" s="8">
        <v>18</v>
      </c>
      <c r="G65" s="28">
        <f>1527000000+197000000</f>
        <v>1724000000</v>
      </c>
      <c r="H65" s="28"/>
      <c r="I65" s="28"/>
      <c r="J65" s="11">
        <f>+G65-H65-I65</f>
        <v>1724000000</v>
      </c>
      <c r="K65" s="36"/>
    </row>
    <row r="66" spans="1:11" s="10" customFormat="1" ht="45" x14ac:dyDescent="0.25">
      <c r="A66" s="8" t="s">
        <v>7</v>
      </c>
      <c r="B66" s="7" t="s">
        <v>51</v>
      </c>
      <c r="C66" s="8"/>
      <c r="D66" s="8"/>
      <c r="E66" s="8"/>
      <c r="F66" s="8">
        <v>12</v>
      </c>
      <c r="G66" s="11">
        <f>2376000000+432000000</f>
        <v>2808000000</v>
      </c>
      <c r="H66" s="11"/>
      <c r="I66" s="11"/>
      <c r="J66" s="11">
        <f>+G66-H66-I66</f>
        <v>2808000000</v>
      </c>
      <c r="K66" s="12"/>
    </row>
    <row r="67" spans="1:11" s="10" customFormat="1" ht="28.5" customHeight="1" x14ac:dyDescent="0.25">
      <c r="A67" s="90" t="s">
        <v>7</v>
      </c>
      <c r="B67" s="7" t="s">
        <v>43</v>
      </c>
      <c r="C67" s="8"/>
      <c r="D67" s="8"/>
      <c r="E67" s="8"/>
      <c r="F67" s="8">
        <v>12</v>
      </c>
      <c r="G67" s="11">
        <v>3710000000</v>
      </c>
      <c r="H67" s="11">
        <v>77000000</v>
      </c>
      <c r="I67" s="11">
        <v>0</v>
      </c>
      <c r="J67" s="11">
        <v>3633000000</v>
      </c>
      <c r="K67" s="12"/>
    </row>
    <row r="68" spans="1:11" s="10" customFormat="1" ht="21" customHeight="1" x14ac:dyDescent="0.25">
      <c r="A68" s="90" t="s">
        <v>7</v>
      </c>
      <c r="B68" s="12" t="s">
        <v>26</v>
      </c>
      <c r="C68" s="8"/>
      <c r="D68" s="8"/>
      <c r="E68" s="8"/>
      <c r="F68" s="8">
        <v>12</v>
      </c>
      <c r="G68" s="11">
        <v>1572000000</v>
      </c>
      <c r="H68" s="11">
        <v>150000000</v>
      </c>
      <c r="I68" s="11"/>
      <c r="J68" s="11">
        <f>+G68-H68-I68</f>
        <v>1422000000</v>
      </c>
      <c r="K68" s="12"/>
    </row>
    <row r="69" spans="1:11" s="10" customFormat="1" ht="21.75" customHeight="1" x14ac:dyDescent="0.25">
      <c r="A69" s="90" t="s">
        <v>7</v>
      </c>
      <c r="B69" s="15" t="s">
        <v>27</v>
      </c>
      <c r="C69" s="14"/>
      <c r="D69" s="14"/>
      <c r="E69" s="14"/>
      <c r="F69" s="14">
        <v>12</v>
      </c>
      <c r="G69" s="28">
        <v>607000000</v>
      </c>
      <c r="H69" s="28"/>
      <c r="I69" s="28"/>
      <c r="J69" s="11">
        <f>+G69-H69-I69</f>
        <v>607000000</v>
      </c>
      <c r="K69" s="15"/>
    </row>
    <row r="70" spans="1:11" s="2" customFormat="1" ht="18" customHeight="1" x14ac:dyDescent="0.25">
      <c r="A70" s="9" t="s">
        <v>8</v>
      </c>
      <c r="B70" s="1" t="s">
        <v>15</v>
      </c>
      <c r="C70" s="9"/>
      <c r="D70" s="9"/>
      <c r="E70" s="9"/>
      <c r="F70" s="9"/>
      <c r="G70" s="13">
        <f>G71+G107+G101+G102</f>
        <v>486367000000</v>
      </c>
      <c r="H70" s="13">
        <f>H71+H107+H101+H102</f>
        <v>3971000000</v>
      </c>
      <c r="I70" s="13">
        <f>I71+I107+I101+I102</f>
        <v>0</v>
      </c>
      <c r="J70" s="13">
        <f>J71+J107+J101+J102</f>
        <v>482396000000</v>
      </c>
      <c r="K70" s="13"/>
    </row>
    <row r="71" spans="1:11" s="3" customFormat="1" ht="18" customHeight="1" x14ac:dyDescent="0.25">
      <c r="A71" s="32">
        <v>1</v>
      </c>
      <c r="B71" s="18" t="s">
        <v>44</v>
      </c>
      <c r="C71" s="32"/>
      <c r="D71" s="32"/>
      <c r="E71" s="32"/>
      <c r="F71" s="32"/>
      <c r="G71" s="33">
        <f>G72+G73</f>
        <v>425862000000</v>
      </c>
      <c r="H71" s="33">
        <f t="shared" ref="H71:J71" si="3">H72+H73</f>
        <v>1132000000</v>
      </c>
      <c r="I71" s="33">
        <f t="shared" si="3"/>
        <v>0</v>
      </c>
      <c r="J71" s="33">
        <f t="shared" si="3"/>
        <v>424730000000</v>
      </c>
      <c r="K71" s="18"/>
    </row>
    <row r="72" spans="1:11" s="10" customFormat="1" ht="18" customHeight="1" x14ac:dyDescent="0.25">
      <c r="A72" s="37" t="s">
        <v>58</v>
      </c>
      <c r="B72" s="19" t="s">
        <v>45</v>
      </c>
      <c r="C72" s="37">
        <v>419</v>
      </c>
      <c r="D72" s="37">
        <v>280</v>
      </c>
      <c r="E72" s="37">
        <v>292</v>
      </c>
      <c r="F72" s="37">
        <v>13</v>
      </c>
      <c r="G72" s="38">
        <v>799000000</v>
      </c>
      <c r="H72" s="38">
        <v>24000000</v>
      </c>
      <c r="I72" s="38"/>
      <c r="J72" s="38">
        <f>+G72-H72-I72</f>
        <v>775000000</v>
      </c>
      <c r="K72" s="19"/>
    </row>
    <row r="73" spans="1:11" s="10" customFormat="1" ht="18" customHeight="1" x14ac:dyDescent="0.25">
      <c r="A73" s="37" t="s">
        <v>59</v>
      </c>
      <c r="B73" s="19" t="s">
        <v>46</v>
      </c>
      <c r="C73" s="37"/>
      <c r="D73" s="37"/>
      <c r="E73" s="37"/>
      <c r="F73" s="37"/>
      <c r="G73" s="38">
        <f>+G74+G75+G78+G82+G81</f>
        <v>425063000000</v>
      </c>
      <c r="H73" s="38">
        <f t="shared" ref="H73:J73" si="4">+H74+H75+H78+H82+H81</f>
        <v>1108000000</v>
      </c>
      <c r="I73" s="38">
        <f t="shared" si="4"/>
        <v>0</v>
      </c>
      <c r="J73" s="38">
        <f t="shared" si="4"/>
        <v>423955000000</v>
      </c>
      <c r="K73" s="38"/>
    </row>
    <row r="74" spans="1:11" s="10" customFormat="1" ht="30" x14ac:dyDescent="0.25">
      <c r="A74" s="50" t="s">
        <v>7</v>
      </c>
      <c r="B74" s="69" t="s">
        <v>47</v>
      </c>
      <c r="C74" s="50">
        <v>419</v>
      </c>
      <c r="D74" s="50">
        <v>280</v>
      </c>
      <c r="E74" s="50">
        <v>292</v>
      </c>
      <c r="F74" s="50">
        <v>18</v>
      </c>
      <c r="G74" s="54">
        <v>38000000</v>
      </c>
      <c r="H74" s="54"/>
      <c r="I74" s="54"/>
      <c r="J74" s="54">
        <f>+G74</f>
        <v>38000000</v>
      </c>
      <c r="K74" s="53"/>
    </row>
    <row r="75" spans="1:11" s="3" customFormat="1" ht="33" customHeight="1" x14ac:dyDescent="0.25">
      <c r="A75" s="6" t="s">
        <v>7</v>
      </c>
      <c r="B75" s="7" t="s">
        <v>24</v>
      </c>
      <c r="C75" s="8">
        <v>419</v>
      </c>
      <c r="D75" s="8">
        <v>280</v>
      </c>
      <c r="E75" s="8">
        <v>292</v>
      </c>
      <c r="F75" s="8">
        <v>12</v>
      </c>
      <c r="G75" s="11">
        <f>+G76+G77</f>
        <v>396945000000</v>
      </c>
      <c r="H75" s="11">
        <f t="shared" ref="H75:J75" si="5">+H76+H77</f>
        <v>0</v>
      </c>
      <c r="I75" s="11">
        <f t="shared" si="5"/>
        <v>0</v>
      </c>
      <c r="J75" s="11">
        <f t="shared" si="5"/>
        <v>396945000000</v>
      </c>
      <c r="K75" s="5"/>
    </row>
    <row r="76" spans="1:11" s="3" customFormat="1" ht="23.25" customHeight="1" x14ac:dyDescent="0.25">
      <c r="A76" s="23"/>
      <c r="B76" s="22" t="s">
        <v>23</v>
      </c>
      <c r="C76" s="21"/>
      <c r="D76" s="21"/>
      <c r="E76" s="21"/>
      <c r="F76" s="21"/>
      <c r="G76" s="20">
        <v>134912000000</v>
      </c>
      <c r="H76" s="17"/>
      <c r="I76" s="17"/>
      <c r="J76" s="20">
        <f>+G76</f>
        <v>134912000000</v>
      </c>
      <c r="K76" s="5"/>
    </row>
    <row r="77" spans="1:11" s="3" customFormat="1" ht="23.25" customHeight="1" x14ac:dyDescent="0.25">
      <c r="A77" s="23"/>
      <c r="B77" s="22" t="s">
        <v>17</v>
      </c>
      <c r="C77" s="21"/>
      <c r="D77" s="21"/>
      <c r="E77" s="21"/>
      <c r="F77" s="21"/>
      <c r="G77" s="20">
        <v>262033000000</v>
      </c>
      <c r="H77" s="17"/>
      <c r="I77" s="17"/>
      <c r="J77" s="20">
        <f>+G77</f>
        <v>262033000000</v>
      </c>
      <c r="K77" s="5"/>
    </row>
    <row r="78" spans="1:11" s="3" customFormat="1" ht="23.25" customHeight="1" x14ac:dyDescent="0.25">
      <c r="A78" s="23" t="s">
        <v>7</v>
      </c>
      <c r="B78" s="7" t="s">
        <v>52</v>
      </c>
      <c r="C78" s="8">
        <v>419</v>
      </c>
      <c r="D78" s="8">
        <v>280</v>
      </c>
      <c r="E78" s="8">
        <v>292</v>
      </c>
      <c r="F78" s="8">
        <v>12</v>
      </c>
      <c r="G78" s="11">
        <f>+G79+G80</f>
        <v>12187000000</v>
      </c>
      <c r="H78" s="11">
        <f t="shared" ref="H78:J78" si="6">+H79+H80</f>
        <v>8000000</v>
      </c>
      <c r="I78" s="11">
        <f t="shared" si="6"/>
        <v>0</v>
      </c>
      <c r="J78" s="11">
        <f t="shared" si="6"/>
        <v>12179000000</v>
      </c>
      <c r="K78" s="5"/>
    </row>
    <row r="79" spans="1:11" s="2" customFormat="1" ht="49.5" customHeight="1" x14ac:dyDescent="0.25">
      <c r="A79" s="6" t="s">
        <v>18</v>
      </c>
      <c r="B79" s="7" t="s">
        <v>53</v>
      </c>
      <c r="C79" s="8"/>
      <c r="D79" s="8"/>
      <c r="E79" s="8"/>
      <c r="F79" s="8"/>
      <c r="G79" s="11">
        <v>12107000000</v>
      </c>
      <c r="H79" s="12"/>
      <c r="I79" s="12"/>
      <c r="J79" s="11">
        <f>+G79</f>
        <v>12107000000</v>
      </c>
      <c r="K79" s="92"/>
    </row>
    <row r="80" spans="1:11" s="2" customFormat="1" ht="45" x14ac:dyDescent="0.25">
      <c r="A80" s="6" t="s">
        <v>18</v>
      </c>
      <c r="B80" s="7" t="s">
        <v>56</v>
      </c>
      <c r="C80" s="8"/>
      <c r="D80" s="8"/>
      <c r="E80" s="8"/>
      <c r="F80" s="8"/>
      <c r="G80" s="11">
        <v>80000000</v>
      </c>
      <c r="H80" s="11">
        <v>8000000</v>
      </c>
      <c r="I80" s="12"/>
      <c r="J80" s="11">
        <f>+G80-H80</f>
        <v>72000000</v>
      </c>
      <c r="K80" s="92"/>
    </row>
    <row r="81" spans="1:11" s="2" customFormat="1" ht="63" x14ac:dyDescent="0.25">
      <c r="A81" s="94" t="s">
        <v>7</v>
      </c>
      <c r="B81" s="95" t="s">
        <v>99</v>
      </c>
      <c r="C81" s="8">
        <v>419</v>
      </c>
      <c r="D81" s="8">
        <v>280</v>
      </c>
      <c r="E81" s="8">
        <v>338</v>
      </c>
      <c r="F81" s="8">
        <v>12</v>
      </c>
      <c r="G81" s="11">
        <v>1082000000</v>
      </c>
      <c r="H81" s="11"/>
      <c r="I81" s="12"/>
      <c r="J81" s="11">
        <f>+G81</f>
        <v>1082000000</v>
      </c>
      <c r="K81" s="92"/>
    </row>
    <row r="82" spans="1:11" s="2" customFormat="1" ht="23.25" customHeight="1" x14ac:dyDescent="0.25">
      <c r="A82" s="6" t="s">
        <v>7</v>
      </c>
      <c r="B82" s="7" t="s">
        <v>55</v>
      </c>
      <c r="C82" s="8">
        <v>419</v>
      </c>
      <c r="D82" s="8">
        <v>280</v>
      </c>
      <c r="E82" s="8">
        <v>338</v>
      </c>
      <c r="F82" s="8">
        <v>12</v>
      </c>
      <c r="G82" s="11">
        <f>+G83+G84+G85+G86+G87+G88+G89+G90+G95+G96+G97+G98+G99+G100</f>
        <v>14811000000</v>
      </c>
      <c r="H82" s="11">
        <f t="shared" ref="H82:J82" si="7">+H83+H84+H85+H86+H87+H88+H89+H90+H95+H96+H97+H98+H99+H100</f>
        <v>1100000000</v>
      </c>
      <c r="I82" s="11">
        <f t="shared" si="7"/>
        <v>0</v>
      </c>
      <c r="J82" s="11">
        <f t="shared" si="7"/>
        <v>13711000000</v>
      </c>
      <c r="K82" s="92"/>
    </row>
    <row r="83" spans="1:11" s="2" customFormat="1" ht="31.5" x14ac:dyDescent="0.25">
      <c r="A83" s="80" t="s">
        <v>18</v>
      </c>
      <c r="B83" s="81" t="s">
        <v>48</v>
      </c>
      <c r="C83" s="8"/>
      <c r="D83" s="8"/>
      <c r="E83" s="8"/>
      <c r="F83" s="8"/>
      <c r="G83" s="60">
        <v>1700000000</v>
      </c>
      <c r="H83" s="60">
        <v>170000000</v>
      </c>
      <c r="I83" s="60"/>
      <c r="J83" s="60">
        <f>+G83-H83-I83</f>
        <v>1530000000</v>
      </c>
      <c r="K83" s="92"/>
    </row>
    <row r="84" spans="1:11" s="2" customFormat="1" ht="31.5" x14ac:dyDescent="0.25">
      <c r="A84" s="80" t="s">
        <v>18</v>
      </c>
      <c r="B84" s="82" t="s">
        <v>49</v>
      </c>
      <c r="C84" s="8"/>
      <c r="D84" s="8"/>
      <c r="E84" s="8"/>
      <c r="F84" s="8"/>
      <c r="G84" s="60">
        <v>2300000000</v>
      </c>
      <c r="H84" s="60">
        <v>230000000</v>
      </c>
      <c r="I84" s="60"/>
      <c r="J84" s="60">
        <f>+G84-H84-I84</f>
        <v>2070000000</v>
      </c>
      <c r="K84" s="92"/>
    </row>
    <row r="85" spans="1:11" s="2" customFormat="1" ht="36" customHeight="1" x14ac:dyDescent="0.25">
      <c r="A85" s="83" t="s">
        <v>18</v>
      </c>
      <c r="B85" s="7" t="s">
        <v>54</v>
      </c>
      <c r="C85" s="8"/>
      <c r="D85" s="8"/>
      <c r="E85" s="8"/>
      <c r="F85" s="8"/>
      <c r="G85" s="60">
        <v>114000000</v>
      </c>
      <c r="H85" s="60">
        <v>12000000</v>
      </c>
      <c r="I85" s="60"/>
      <c r="J85" s="60">
        <f>+G85-H85-I85</f>
        <v>102000000</v>
      </c>
      <c r="K85" s="92"/>
    </row>
    <row r="86" spans="1:11" s="10" customFormat="1" ht="60" x14ac:dyDescent="0.25">
      <c r="A86" s="83" t="s">
        <v>18</v>
      </c>
      <c r="B86" s="7" t="s">
        <v>57</v>
      </c>
      <c r="C86" s="8"/>
      <c r="D86" s="8"/>
      <c r="E86" s="8"/>
      <c r="F86" s="8"/>
      <c r="G86" s="60">
        <v>1400000000</v>
      </c>
      <c r="H86" s="60">
        <v>140000000</v>
      </c>
      <c r="I86" s="60"/>
      <c r="J86" s="60">
        <f>+G86-H86</f>
        <v>1260000000</v>
      </c>
      <c r="K86" s="12"/>
    </row>
    <row r="87" spans="1:11" s="10" customFormat="1" ht="45" x14ac:dyDescent="0.25">
      <c r="A87" s="83" t="s">
        <v>18</v>
      </c>
      <c r="B87" s="84" t="s">
        <v>60</v>
      </c>
      <c r="C87" s="8"/>
      <c r="D87" s="8"/>
      <c r="E87" s="8"/>
      <c r="F87" s="8"/>
      <c r="G87" s="60">
        <v>200000000</v>
      </c>
      <c r="H87" s="60">
        <v>20000000</v>
      </c>
      <c r="I87" s="60"/>
      <c r="J87" s="60">
        <f>+G87-H87</f>
        <v>180000000</v>
      </c>
      <c r="K87" s="30"/>
    </row>
    <row r="88" spans="1:11" s="10" customFormat="1" ht="60" x14ac:dyDescent="0.25">
      <c r="A88" s="85" t="s">
        <v>18</v>
      </c>
      <c r="B88" s="84" t="s">
        <v>61</v>
      </c>
      <c r="C88" s="8"/>
      <c r="D88" s="8"/>
      <c r="E88" s="8"/>
      <c r="F88" s="8"/>
      <c r="G88" s="60">
        <v>200000000</v>
      </c>
      <c r="H88" s="60">
        <v>20000000</v>
      </c>
      <c r="I88" s="60"/>
      <c r="J88" s="60">
        <f t="shared" ref="J88:J100" si="8">+G88-H88</f>
        <v>180000000</v>
      </c>
      <c r="K88" s="30"/>
    </row>
    <row r="89" spans="1:11" s="10" customFormat="1" ht="45" x14ac:dyDescent="0.25">
      <c r="A89" s="57" t="s">
        <v>18</v>
      </c>
      <c r="B89" s="66" t="s">
        <v>62</v>
      </c>
      <c r="C89" s="29"/>
      <c r="D89" s="29"/>
      <c r="E89" s="29"/>
      <c r="F89" s="29"/>
      <c r="G89" s="59">
        <v>700000000</v>
      </c>
      <c r="H89" s="59">
        <v>70000000</v>
      </c>
      <c r="I89" s="60"/>
      <c r="J89" s="59">
        <f t="shared" si="8"/>
        <v>630000000</v>
      </c>
      <c r="K89" s="30"/>
    </row>
    <row r="90" spans="1:11" s="10" customFormat="1" ht="30" x14ac:dyDescent="0.25">
      <c r="A90" s="57" t="s">
        <v>18</v>
      </c>
      <c r="B90" s="66" t="s">
        <v>63</v>
      </c>
      <c r="C90" s="29"/>
      <c r="D90" s="29"/>
      <c r="E90" s="29"/>
      <c r="F90" s="29"/>
      <c r="G90" s="59">
        <v>3817000000</v>
      </c>
      <c r="H90" s="59">
        <v>0</v>
      </c>
      <c r="I90" s="60"/>
      <c r="J90" s="59">
        <f t="shared" si="8"/>
        <v>3817000000</v>
      </c>
      <c r="K90" s="30"/>
    </row>
    <row r="91" spans="1:11" s="56" customFormat="1" ht="45" x14ac:dyDescent="0.25">
      <c r="A91" s="61"/>
      <c r="B91" s="65" t="s">
        <v>64</v>
      </c>
      <c r="C91" s="61"/>
      <c r="D91" s="61"/>
      <c r="E91" s="61"/>
      <c r="F91" s="61"/>
      <c r="G91" s="62">
        <v>750000000</v>
      </c>
      <c r="H91" s="62">
        <v>0</v>
      </c>
      <c r="I91" s="63"/>
      <c r="J91" s="62">
        <f t="shared" si="8"/>
        <v>750000000</v>
      </c>
      <c r="K91" s="64"/>
    </row>
    <row r="92" spans="1:11" s="56" customFormat="1" ht="75" x14ac:dyDescent="0.25">
      <c r="A92" s="61"/>
      <c r="B92" s="65" t="s">
        <v>65</v>
      </c>
      <c r="C92" s="61"/>
      <c r="D92" s="61"/>
      <c r="E92" s="61"/>
      <c r="F92" s="61"/>
      <c r="G92" s="62">
        <v>1456000000</v>
      </c>
      <c r="H92" s="62">
        <v>0</v>
      </c>
      <c r="I92" s="63"/>
      <c r="J92" s="62">
        <f t="shared" si="8"/>
        <v>1456000000</v>
      </c>
      <c r="K92" s="64"/>
    </row>
    <row r="93" spans="1:11" s="56" customFormat="1" ht="75" x14ac:dyDescent="0.25">
      <c r="A93" s="61"/>
      <c r="B93" s="65" t="s">
        <v>66</v>
      </c>
      <c r="C93" s="61"/>
      <c r="D93" s="61"/>
      <c r="E93" s="61"/>
      <c r="F93" s="61"/>
      <c r="G93" s="62">
        <v>350000000</v>
      </c>
      <c r="H93" s="62">
        <v>0</v>
      </c>
      <c r="I93" s="63"/>
      <c r="J93" s="62">
        <f t="shared" si="8"/>
        <v>350000000</v>
      </c>
      <c r="K93" s="64"/>
    </row>
    <row r="94" spans="1:11" s="56" customFormat="1" ht="75" x14ac:dyDescent="0.25">
      <c r="A94" s="61"/>
      <c r="B94" s="65" t="s">
        <v>67</v>
      </c>
      <c r="C94" s="61"/>
      <c r="D94" s="61"/>
      <c r="E94" s="61"/>
      <c r="F94" s="61"/>
      <c r="G94" s="62">
        <v>1261000000</v>
      </c>
      <c r="H94" s="62">
        <v>0</v>
      </c>
      <c r="I94" s="63"/>
      <c r="J94" s="62">
        <f t="shared" si="8"/>
        <v>1261000000</v>
      </c>
      <c r="K94" s="64"/>
    </row>
    <row r="95" spans="1:11" s="10" customFormat="1" ht="19.5" customHeight="1" x14ac:dyDescent="0.25">
      <c r="A95" s="29" t="s">
        <v>18</v>
      </c>
      <c r="B95" s="66" t="s">
        <v>68</v>
      </c>
      <c r="C95" s="29"/>
      <c r="D95" s="29"/>
      <c r="E95" s="29"/>
      <c r="F95" s="29"/>
      <c r="G95" s="59">
        <v>180000000</v>
      </c>
      <c r="H95" s="59">
        <v>18000000</v>
      </c>
      <c r="I95" s="60"/>
      <c r="J95" s="59">
        <f t="shared" si="8"/>
        <v>162000000</v>
      </c>
      <c r="K95" s="30"/>
    </row>
    <row r="96" spans="1:11" s="10" customFormat="1" ht="19.5" customHeight="1" x14ac:dyDescent="0.25">
      <c r="A96" s="29" t="s">
        <v>18</v>
      </c>
      <c r="B96" s="66" t="s">
        <v>69</v>
      </c>
      <c r="C96" s="29"/>
      <c r="D96" s="29"/>
      <c r="E96" s="29"/>
      <c r="F96" s="29"/>
      <c r="G96" s="59">
        <v>150000000</v>
      </c>
      <c r="H96" s="59">
        <v>15000000</v>
      </c>
      <c r="I96" s="60"/>
      <c r="J96" s="59">
        <f t="shared" si="8"/>
        <v>135000000</v>
      </c>
      <c r="K96" s="30"/>
    </row>
    <row r="97" spans="1:33" s="10" customFormat="1" ht="19.5" customHeight="1" x14ac:dyDescent="0.25">
      <c r="A97" s="29" t="s">
        <v>18</v>
      </c>
      <c r="B97" s="66" t="s">
        <v>70</v>
      </c>
      <c r="C97" s="29"/>
      <c r="D97" s="29"/>
      <c r="E97" s="29"/>
      <c r="F97" s="29"/>
      <c r="G97" s="59">
        <v>200000000</v>
      </c>
      <c r="H97" s="59">
        <v>20000000</v>
      </c>
      <c r="I97" s="60"/>
      <c r="J97" s="59">
        <f t="shared" si="8"/>
        <v>180000000</v>
      </c>
      <c r="K97" s="30"/>
    </row>
    <row r="98" spans="1:33" s="10" customFormat="1" ht="90" x14ac:dyDescent="0.25">
      <c r="A98" s="29" t="s">
        <v>18</v>
      </c>
      <c r="B98" s="66" t="s">
        <v>71</v>
      </c>
      <c r="C98" s="29"/>
      <c r="D98" s="29"/>
      <c r="E98" s="29"/>
      <c r="F98" s="29"/>
      <c r="G98" s="59">
        <v>700000000</v>
      </c>
      <c r="H98" s="59">
        <v>70000000</v>
      </c>
      <c r="I98" s="60"/>
      <c r="J98" s="59">
        <f t="shared" si="8"/>
        <v>630000000</v>
      </c>
      <c r="K98" s="30"/>
    </row>
    <row r="99" spans="1:33" s="10" customFormat="1" ht="75" x14ac:dyDescent="0.25">
      <c r="A99" s="29" t="s">
        <v>18</v>
      </c>
      <c r="B99" s="66" t="s">
        <v>72</v>
      </c>
      <c r="C99" s="29"/>
      <c r="D99" s="29"/>
      <c r="E99" s="29"/>
      <c r="F99" s="29"/>
      <c r="G99" s="59">
        <v>150000000</v>
      </c>
      <c r="H99" s="59">
        <v>15000000</v>
      </c>
      <c r="I99" s="60"/>
      <c r="J99" s="59">
        <f t="shared" si="8"/>
        <v>135000000</v>
      </c>
      <c r="K99" s="30"/>
    </row>
    <row r="100" spans="1:33" s="10" customFormat="1" ht="45" x14ac:dyDescent="0.25">
      <c r="A100" s="29" t="s">
        <v>18</v>
      </c>
      <c r="B100" s="66" t="s">
        <v>73</v>
      </c>
      <c r="C100" s="29"/>
      <c r="D100" s="29"/>
      <c r="E100" s="29"/>
      <c r="F100" s="29"/>
      <c r="G100" s="59">
        <v>3000000000</v>
      </c>
      <c r="H100" s="59">
        <v>300000000</v>
      </c>
      <c r="I100" s="60"/>
      <c r="J100" s="59">
        <f t="shared" si="8"/>
        <v>2700000000</v>
      </c>
      <c r="K100" s="30"/>
    </row>
    <row r="101" spans="1:33" s="102" customFormat="1" ht="27.75" customHeight="1" x14ac:dyDescent="0.25">
      <c r="A101" s="96">
        <v>2</v>
      </c>
      <c r="B101" s="97" t="s">
        <v>92</v>
      </c>
      <c r="C101" s="98">
        <v>419</v>
      </c>
      <c r="D101" s="98">
        <v>280</v>
      </c>
      <c r="E101" s="98">
        <v>283</v>
      </c>
      <c r="F101" s="98">
        <v>12</v>
      </c>
      <c r="G101" s="99">
        <v>28940000000</v>
      </c>
      <c r="H101" s="99">
        <v>268000000</v>
      </c>
      <c r="I101" s="99"/>
      <c r="J101" s="99">
        <f>+G101-H101</f>
        <v>28672000000</v>
      </c>
      <c r="K101" s="100"/>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row>
    <row r="102" spans="1:33" s="3" customFormat="1" ht="30" x14ac:dyDescent="0.25">
      <c r="A102" s="32">
        <v>3</v>
      </c>
      <c r="B102" s="45" t="s">
        <v>112</v>
      </c>
      <c r="C102" s="37">
        <v>419</v>
      </c>
      <c r="D102" s="37">
        <v>280</v>
      </c>
      <c r="E102" s="37">
        <v>297</v>
      </c>
      <c r="F102" s="37">
        <v>12</v>
      </c>
      <c r="G102" s="33">
        <f>G103+G104</f>
        <v>6549000000</v>
      </c>
      <c r="H102" s="33">
        <f t="shared" ref="H102:J102" si="9">H103+H104</f>
        <v>207000000</v>
      </c>
      <c r="I102" s="33">
        <f t="shared" si="9"/>
        <v>0</v>
      </c>
      <c r="J102" s="33">
        <f t="shared" si="9"/>
        <v>6342000000</v>
      </c>
      <c r="K102" s="18"/>
    </row>
    <row r="103" spans="1:33" s="10" customFormat="1" ht="19.5" customHeight="1" x14ac:dyDescent="0.25">
      <c r="A103" s="50" t="s">
        <v>7</v>
      </c>
      <c r="B103" s="53" t="s">
        <v>30</v>
      </c>
      <c r="C103" s="50"/>
      <c r="D103" s="50"/>
      <c r="E103" s="50"/>
      <c r="F103" s="50"/>
      <c r="G103" s="54">
        <v>6031000000</v>
      </c>
      <c r="H103" s="54">
        <v>201000000</v>
      </c>
      <c r="I103" s="54"/>
      <c r="J103" s="54">
        <f>+G103-H103</f>
        <v>5830000000</v>
      </c>
      <c r="K103" s="53"/>
    </row>
    <row r="104" spans="1:33" s="10" customFormat="1" ht="27" customHeight="1" x14ac:dyDescent="0.25">
      <c r="A104" s="6" t="s">
        <v>7</v>
      </c>
      <c r="B104" s="7" t="s">
        <v>31</v>
      </c>
      <c r="C104" s="8"/>
      <c r="D104" s="8"/>
      <c r="E104" s="8"/>
      <c r="F104" s="8"/>
      <c r="G104" s="11">
        <f>+G105+G106</f>
        <v>518000000</v>
      </c>
      <c r="H104" s="11">
        <f t="shared" ref="H104:J104" si="10">+H105+H106</f>
        <v>6000000</v>
      </c>
      <c r="I104" s="11">
        <f t="shared" si="10"/>
        <v>0</v>
      </c>
      <c r="J104" s="11">
        <f t="shared" si="10"/>
        <v>512000000</v>
      </c>
      <c r="K104" s="12"/>
    </row>
    <row r="105" spans="1:33" s="56" customFormat="1" ht="30" x14ac:dyDescent="0.25">
      <c r="A105" s="61" t="s">
        <v>18</v>
      </c>
      <c r="B105" s="66" t="s">
        <v>77</v>
      </c>
      <c r="C105" s="29"/>
      <c r="D105" s="29"/>
      <c r="E105" s="29"/>
      <c r="F105" s="29"/>
      <c r="G105" s="59">
        <v>304000000</v>
      </c>
      <c r="H105" s="59"/>
      <c r="I105" s="60"/>
      <c r="J105" s="59">
        <f>+G105</f>
        <v>304000000</v>
      </c>
      <c r="K105" s="64"/>
    </row>
    <row r="106" spans="1:33" s="56" customFormat="1" ht="18.75" customHeight="1" x14ac:dyDescent="0.25">
      <c r="A106" s="61" t="s">
        <v>18</v>
      </c>
      <c r="B106" s="66" t="s">
        <v>78</v>
      </c>
      <c r="C106" s="29"/>
      <c r="D106" s="29"/>
      <c r="E106" s="29"/>
      <c r="F106" s="29"/>
      <c r="G106" s="59">
        <v>214000000</v>
      </c>
      <c r="H106" s="59">
        <v>6000000</v>
      </c>
      <c r="I106" s="60"/>
      <c r="J106" s="59">
        <f>+G106-H106</f>
        <v>208000000</v>
      </c>
      <c r="K106" s="64"/>
    </row>
    <row r="107" spans="1:33" s="3" customFormat="1" ht="22.5" customHeight="1" x14ac:dyDescent="0.25">
      <c r="A107" s="32">
        <v>4</v>
      </c>
      <c r="B107" s="18" t="s">
        <v>79</v>
      </c>
      <c r="C107" s="37">
        <v>419</v>
      </c>
      <c r="D107" s="37">
        <v>280</v>
      </c>
      <c r="E107" s="37">
        <v>292</v>
      </c>
      <c r="F107" s="37">
        <v>12</v>
      </c>
      <c r="G107" s="33">
        <f>+G108+G109</f>
        <v>25016000000</v>
      </c>
      <c r="H107" s="33">
        <f t="shared" ref="H107:J107" si="11">+H108+H109</f>
        <v>2364000000</v>
      </c>
      <c r="I107" s="33">
        <f t="shared" si="11"/>
        <v>0</v>
      </c>
      <c r="J107" s="33">
        <f t="shared" si="11"/>
        <v>22652000000</v>
      </c>
      <c r="K107" s="18"/>
    </row>
    <row r="108" spans="1:33" s="10" customFormat="1" ht="19.5" customHeight="1" x14ac:dyDescent="0.25">
      <c r="A108" s="50" t="s">
        <v>58</v>
      </c>
      <c r="B108" s="53" t="s">
        <v>30</v>
      </c>
      <c r="C108" s="50"/>
      <c r="D108" s="50"/>
      <c r="E108" s="50"/>
      <c r="F108" s="50"/>
      <c r="G108" s="54"/>
      <c r="H108" s="53"/>
      <c r="I108" s="54"/>
      <c r="J108" s="54"/>
      <c r="K108" s="53"/>
    </row>
    <row r="109" spans="1:33" s="10" customFormat="1" ht="24" customHeight="1" x14ac:dyDescent="0.25">
      <c r="A109" s="6" t="s">
        <v>59</v>
      </c>
      <c r="B109" s="7" t="s">
        <v>31</v>
      </c>
      <c r="C109" s="8"/>
      <c r="D109" s="8"/>
      <c r="E109" s="8"/>
      <c r="F109" s="8"/>
      <c r="G109" s="11">
        <f>+SUM(G110:G120)</f>
        <v>25016000000</v>
      </c>
      <c r="H109" s="11">
        <f t="shared" ref="H109:J109" si="12">+SUM(H110:H120)</f>
        <v>2364000000</v>
      </c>
      <c r="I109" s="11">
        <f t="shared" si="12"/>
        <v>0</v>
      </c>
      <c r="J109" s="11">
        <f t="shared" si="12"/>
        <v>22652000000</v>
      </c>
      <c r="K109" s="12"/>
    </row>
    <row r="110" spans="1:33" s="10" customFormat="1" ht="20.25" customHeight="1" x14ac:dyDescent="0.25">
      <c r="A110" s="27" t="s">
        <v>7</v>
      </c>
      <c r="B110" s="68" t="s">
        <v>80</v>
      </c>
      <c r="C110" s="14"/>
      <c r="D110" s="14"/>
      <c r="E110" s="14"/>
      <c r="F110" s="14"/>
      <c r="G110" s="67">
        <v>120000000</v>
      </c>
      <c r="H110" s="67">
        <v>0</v>
      </c>
      <c r="I110" s="28"/>
      <c r="J110" s="28">
        <f>+G110-H110</f>
        <v>120000000</v>
      </c>
      <c r="K110" s="15"/>
    </row>
    <row r="111" spans="1:33" s="10" customFormat="1" ht="20.25" customHeight="1" x14ac:dyDescent="0.25">
      <c r="A111" s="27" t="s">
        <v>7</v>
      </c>
      <c r="B111" s="68" t="s">
        <v>81</v>
      </c>
      <c r="C111" s="14"/>
      <c r="D111" s="14"/>
      <c r="E111" s="14"/>
      <c r="F111" s="14"/>
      <c r="G111" s="76">
        <v>229000000</v>
      </c>
      <c r="H111" s="76">
        <v>23000000</v>
      </c>
      <c r="I111" s="77"/>
      <c r="J111" s="77">
        <f t="shared" ref="J111:J120" si="13">+G111-H111</f>
        <v>206000000</v>
      </c>
      <c r="K111" s="15"/>
    </row>
    <row r="112" spans="1:33" s="10" customFormat="1" ht="31.5" customHeight="1" x14ac:dyDescent="0.25">
      <c r="A112" s="27" t="s">
        <v>7</v>
      </c>
      <c r="B112" s="68" t="s">
        <v>82</v>
      </c>
      <c r="C112" s="14"/>
      <c r="D112" s="14"/>
      <c r="E112" s="14"/>
      <c r="F112" s="14"/>
      <c r="G112" s="67">
        <v>1000000000</v>
      </c>
      <c r="H112" s="67">
        <v>100000000</v>
      </c>
      <c r="I112" s="28"/>
      <c r="J112" s="28">
        <f t="shared" si="13"/>
        <v>900000000</v>
      </c>
      <c r="K112" s="15"/>
    </row>
    <row r="113" spans="1:11" s="10" customFormat="1" ht="22.5" customHeight="1" x14ac:dyDescent="0.25">
      <c r="A113" s="27" t="s">
        <v>7</v>
      </c>
      <c r="B113" s="68" t="s">
        <v>83</v>
      </c>
      <c r="C113" s="14"/>
      <c r="D113" s="14"/>
      <c r="E113" s="14"/>
      <c r="F113" s="14"/>
      <c r="G113" s="67">
        <v>100000000</v>
      </c>
      <c r="H113" s="67">
        <v>0</v>
      </c>
      <c r="I113" s="28"/>
      <c r="J113" s="28">
        <f t="shared" si="13"/>
        <v>100000000</v>
      </c>
      <c r="K113" s="15"/>
    </row>
    <row r="114" spans="1:11" s="10" customFormat="1" ht="90" x14ac:dyDescent="0.25">
      <c r="A114" s="27" t="s">
        <v>7</v>
      </c>
      <c r="B114" s="68" t="s">
        <v>84</v>
      </c>
      <c r="C114" s="14"/>
      <c r="D114" s="14"/>
      <c r="E114" s="14"/>
      <c r="F114" s="14"/>
      <c r="G114" s="67">
        <v>250000000</v>
      </c>
      <c r="H114" s="67">
        <v>25000000</v>
      </c>
      <c r="I114" s="28"/>
      <c r="J114" s="28">
        <f t="shared" si="13"/>
        <v>225000000</v>
      </c>
      <c r="K114" s="15"/>
    </row>
    <row r="115" spans="1:11" s="10" customFormat="1" ht="45" x14ac:dyDescent="0.25">
      <c r="A115" s="27" t="s">
        <v>7</v>
      </c>
      <c r="B115" s="68" t="s">
        <v>85</v>
      </c>
      <c r="C115" s="14"/>
      <c r="D115" s="14"/>
      <c r="E115" s="14"/>
      <c r="F115" s="14"/>
      <c r="G115" s="67">
        <v>2076000000</v>
      </c>
      <c r="H115" s="67">
        <v>208000000</v>
      </c>
      <c r="I115" s="28"/>
      <c r="J115" s="28">
        <f t="shared" si="13"/>
        <v>1868000000</v>
      </c>
      <c r="K115" s="15"/>
    </row>
    <row r="116" spans="1:11" s="10" customFormat="1" ht="168" customHeight="1" x14ac:dyDescent="0.25">
      <c r="A116" s="27" t="s">
        <v>7</v>
      </c>
      <c r="B116" s="68" t="s">
        <v>86</v>
      </c>
      <c r="C116" s="14"/>
      <c r="D116" s="14"/>
      <c r="E116" s="14"/>
      <c r="F116" s="14"/>
      <c r="G116" s="67">
        <v>130000000</v>
      </c>
      <c r="H116" s="67">
        <v>0</v>
      </c>
      <c r="I116" s="28"/>
      <c r="J116" s="28">
        <f t="shared" si="13"/>
        <v>130000000</v>
      </c>
      <c r="K116" s="15"/>
    </row>
    <row r="117" spans="1:11" s="10" customFormat="1" ht="49.5" customHeight="1" x14ac:dyDescent="0.25">
      <c r="A117" s="27" t="s">
        <v>7</v>
      </c>
      <c r="B117" s="68" t="s">
        <v>87</v>
      </c>
      <c r="C117" s="14"/>
      <c r="D117" s="14"/>
      <c r="E117" s="14"/>
      <c r="F117" s="14"/>
      <c r="G117" s="67">
        <v>30000000</v>
      </c>
      <c r="H117" s="67">
        <v>3000000</v>
      </c>
      <c r="I117" s="28"/>
      <c r="J117" s="28">
        <f t="shared" si="13"/>
        <v>27000000</v>
      </c>
      <c r="K117" s="15"/>
    </row>
    <row r="118" spans="1:11" s="10" customFormat="1" ht="47.25" customHeight="1" x14ac:dyDescent="0.25">
      <c r="A118" s="27" t="s">
        <v>7</v>
      </c>
      <c r="B118" s="68" t="s">
        <v>88</v>
      </c>
      <c r="C118" s="14"/>
      <c r="D118" s="14"/>
      <c r="E118" s="14"/>
      <c r="F118" s="14"/>
      <c r="G118" s="67">
        <v>1031000000</v>
      </c>
      <c r="H118" s="67">
        <v>0</v>
      </c>
      <c r="I118" s="28"/>
      <c r="J118" s="28">
        <f t="shared" si="13"/>
        <v>1031000000</v>
      </c>
      <c r="K118" s="15"/>
    </row>
    <row r="119" spans="1:11" s="10" customFormat="1" ht="30" x14ac:dyDescent="0.25">
      <c r="A119" s="27" t="s">
        <v>7</v>
      </c>
      <c r="B119" s="68" t="s">
        <v>89</v>
      </c>
      <c r="C119" s="14"/>
      <c r="D119" s="14"/>
      <c r="E119" s="14"/>
      <c r="F119" s="14"/>
      <c r="G119" s="67">
        <v>20000000000</v>
      </c>
      <c r="H119" s="67">
        <v>2000000000</v>
      </c>
      <c r="I119" s="28"/>
      <c r="J119" s="28">
        <f t="shared" si="13"/>
        <v>18000000000</v>
      </c>
      <c r="K119" s="15"/>
    </row>
    <row r="120" spans="1:11" s="10" customFormat="1" ht="53.25" customHeight="1" x14ac:dyDescent="0.25">
      <c r="A120" s="27" t="s">
        <v>7</v>
      </c>
      <c r="B120" s="68" t="s">
        <v>90</v>
      </c>
      <c r="C120" s="14"/>
      <c r="D120" s="14"/>
      <c r="E120" s="14"/>
      <c r="F120" s="14"/>
      <c r="G120" s="67">
        <v>50000000</v>
      </c>
      <c r="H120" s="67">
        <v>5000000</v>
      </c>
      <c r="I120" s="28"/>
      <c r="J120" s="28">
        <f t="shared" si="13"/>
        <v>45000000</v>
      </c>
      <c r="K120" s="15"/>
    </row>
    <row r="121" spans="1:11" s="10" customFormat="1" ht="26.25" customHeight="1" x14ac:dyDescent="0.25">
      <c r="A121" s="9" t="s">
        <v>9</v>
      </c>
      <c r="B121" s="1" t="s">
        <v>93</v>
      </c>
      <c r="C121" s="9"/>
      <c r="D121" s="9"/>
      <c r="E121" s="9"/>
      <c r="F121" s="9"/>
      <c r="G121" s="13">
        <f>+G122</f>
        <v>5993000000</v>
      </c>
      <c r="H121" s="13">
        <f t="shared" ref="H121:J121" si="14">+H122</f>
        <v>599000000</v>
      </c>
      <c r="I121" s="13">
        <f t="shared" si="14"/>
        <v>0</v>
      </c>
      <c r="J121" s="13">
        <f t="shared" si="14"/>
        <v>5394000000</v>
      </c>
      <c r="K121" s="1"/>
    </row>
    <row r="122" spans="1:11" s="56" customFormat="1" ht="23.25" customHeight="1" x14ac:dyDescent="0.25">
      <c r="A122" s="32">
        <v>1</v>
      </c>
      <c r="B122" s="18" t="s">
        <v>44</v>
      </c>
      <c r="C122" s="32"/>
      <c r="D122" s="32"/>
      <c r="E122" s="32"/>
      <c r="F122" s="32"/>
      <c r="G122" s="33">
        <f>+G123</f>
        <v>5993000000</v>
      </c>
      <c r="H122" s="33">
        <f t="shared" ref="H122:J122" si="15">+H123</f>
        <v>599000000</v>
      </c>
      <c r="I122" s="33">
        <f t="shared" si="15"/>
        <v>0</v>
      </c>
      <c r="J122" s="33">
        <f t="shared" si="15"/>
        <v>5394000000</v>
      </c>
      <c r="K122" s="18"/>
    </row>
    <row r="123" spans="1:11" s="56" customFormat="1" ht="30" x14ac:dyDescent="0.25">
      <c r="A123" s="61" t="s">
        <v>7</v>
      </c>
      <c r="B123" s="66" t="s">
        <v>74</v>
      </c>
      <c r="C123" s="29">
        <v>419</v>
      </c>
      <c r="D123" s="29">
        <v>100</v>
      </c>
      <c r="E123" s="29">
        <v>103</v>
      </c>
      <c r="F123" s="29">
        <v>12</v>
      </c>
      <c r="G123" s="59">
        <f>+G124+G125</f>
        <v>5993000000</v>
      </c>
      <c r="H123" s="59">
        <f>+H124+H125</f>
        <v>599000000</v>
      </c>
      <c r="I123" s="59">
        <f>+I124+I125</f>
        <v>0</v>
      </c>
      <c r="J123" s="59">
        <f>+J124+J125</f>
        <v>5394000000</v>
      </c>
      <c r="K123" s="64"/>
    </row>
    <row r="124" spans="1:11" s="56" customFormat="1" ht="31.5" x14ac:dyDescent="0.25">
      <c r="A124" s="61" t="s">
        <v>18</v>
      </c>
      <c r="B124" s="58" t="s">
        <v>75</v>
      </c>
      <c r="C124" s="61"/>
      <c r="D124" s="61"/>
      <c r="E124" s="61"/>
      <c r="F124" s="61"/>
      <c r="G124" s="59">
        <v>3000000000</v>
      </c>
      <c r="H124" s="59">
        <v>300000000</v>
      </c>
      <c r="I124" s="60"/>
      <c r="J124" s="59">
        <f>+G124-H124</f>
        <v>2700000000</v>
      </c>
      <c r="K124" s="64"/>
    </row>
    <row r="125" spans="1:11" s="56" customFormat="1" ht="47.25" x14ac:dyDescent="0.25">
      <c r="A125" s="61" t="s">
        <v>18</v>
      </c>
      <c r="B125" s="58" t="s">
        <v>76</v>
      </c>
      <c r="C125" s="61"/>
      <c r="D125" s="61"/>
      <c r="E125" s="61"/>
      <c r="F125" s="61"/>
      <c r="G125" s="59">
        <v>2993000000</v>
      </c>
      <c r="H125" s="59">
        <v>299000000</v>
      </c>
      <c r="I125" s="60"/>
      <c r="J125" s="59">
        <f>+G125-H125</f>
        <v>2694000000</v>
      </c>
      <c r="K125" s="64"/>
    </row>
    <row r="126" spans="1:11" s="10" customFormat="1" ht="25.5" customHeight="1" x14ac:dyDescent="0.25">
      <c r="A126" s="9" t="s">
        <v>103</v>
      </c>
      <c r="B126" s="1" t="s">
        <v>32</v>
      </c>
      <c r="C126" s="9"/>
      <c r="D126" s="9"/>
      <c r="E126" s="9"/>
      <c r="F126" s="9"/>
      <c r="G126" s="13">
        <f>G127</f>
        <v>1207000000</v>
      </c>
      <c r="H126" s="13">
        <f t="shared" ref="H126:J126" si="16">H127</f>
        <v>0</v>
      </c>
      <c r="I126" s="13">
        <f t="shared" si="16"/>
        <v>0</v>
      </c>
      <c r="J126" s="13">
        <f t="shared" si="16"/>
        <v>1207000000</v>
      </c>
      <c r="K126" s="1"/>
    </row>
    <row r="127" spans="1:11" s="10" customFormat="1" ht="34.5" customHeight="1" x14ac:dyDescent="0.25">
      <c r="A127" s="49">
        <v>1</v>
      </c>
      <c r="B127" s="75" t="s">
        <v>41</v>
      </c>
      <c r="C127" s="50">
        <v>419</v>
      </c>
      <c r="D127" s="51" t="s">
        <v>33</v>
      </c>
      <c r="E127" s="51" t="s">
        <v>34</v>
      </c>
      <c r="F127" s="51">
        <v>12</v>
      </c>
      <c r="G127" s="52">
        <f>G128</f>
        <v>1207000000</v>
      </c>
      <c r="H127" s="52">
        <f t="shared" ref="H127:J127" si="17">H128</f>
        <v>0</v>
      </c>
      <c r="I127" s="52">
        <f t="shared" si="17"/>
        <v>0</v>
      </c>
      <c r="J127" s="52">
        <f t="shared" si="17"/>
        <v>1207000000</v>
      </c>
      <c r="K127" s="52"/>
    </row>
    <row r="128" spans="1:11" s="10" customFormat="1" ht="24.75" customHeight="1" x14ac:dyDescent="0.25">
      <c r="A128" s="16" t="s">
        <v>7</v>
      </c>
      <c r="B128" s="26" t="s">
        <v>91</v>
      </c>
      <c r="C128" s="16">
        <v>419</v>
      </c>
      <c r="D128" s="24" t="s">
        <v>33</v>
      </c>
      <c r="E128" s="24" t="s">
        <v>34</v>
      </c>
      <c r="F128" s="24">
        <v>12</v>
      </c>
      <c r="G128" s="25">
        <v>1207000000</v>
      </c>
      <c r="H128" s="26"/>
      <c r="I128" s="25"/>
      <c r="J128" s="25">
        <f>+G128</f>
        <v>1207000000</v>
      </c>
      <c r="K128" s="26"/>
    </row>
    <row r="129" spans="1:11" s="2" customFormat="1" ht="25.5" customHeight="1" x14ac:dyDescent="0.25">
      <c r="A129" s="9"/>
      <c r="B129" s="1" t="s">
        <v>16</v>
      </c>
      <c r="C129" s="9"/>
      <c r="D129" s="9"/>
      <c r="E129" s="9"/>
      <c r="F129" s="9"/>
      <c r="G129" s="13">
        <f>G58</f>
        <v>537606000000</v>
      </c>
      <c r="H129" s="13">
        <f t="shared" ref="H129:J129" si="18">H58</f>
        <v>5722000000</v>
      </c>
      <c r="I129" s="13">
        <f t="shared" si="18"/>
        <v>1820000000</v>
      </c>
      <c r="J129" s="13">
        <f t="shared" si="18"/>
        <v>530064000000</v>
      </c>
      <c r="K129" s="1"/>
    </row>
    <row r="130" spans="1:11" x14ac:dyDescent="0.25">
      <c r="I130" s="48"/>
    </row>
  </sheetData>
  <mergeCells count="14">
    <mergeCell ref="J1:K1"/>
    <mergeCell ref="K5:K6"/>
    <mergeCell ref="J4:L4"/>
    <mergeCell ref="A5:A6"/>
    <mergeCell ref="B5:B6"/>
    <mergeCell ref="C5:C6"/>
    <mergeCell ref="D5:E6"/>
    <mergeCell ref="G5:G6"/>
    <mergeCell ref="J5:J6"/>
    <mergeCell ref="H5:H6"/>
    <mergeCell ref="I5:I6"/>
    <mergeCell ref="A3:K3"/>
    <mergeCell ref="A2:K2"/>
    <mergeCell ref="F5:F6"/>
  </mergeCells>
  <pageMargins left="0.35" right="0.25" top="0.42"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DT 2026</vt:lpstr>
      <vt:lpstr>'DT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Ho�ng Ti?n Li�m</cp:lastModifiedBy>
  <cp:lastPrinted>2025-12-25T08:55:01Z</cp:lastPrinted>
  <dcterms:created xsi:type="dcterms:W3CDTF">2018-01-12T03:20:31Z</dcterms:created>
  <dcterms:modified xsi:type="dcterms:W3CDTF">2026-01-09T08:21:57Z</dcterms:modified>
</cp:coreProperties>
</file>